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6-2020\Local Disk\FINANCIJSKI IZVJEŠTAJI 2022\31.12.2022\"/>
    </mc:Choice>
  </mc:AlternateContent>
  <xr:revisionPtr revIDLastSave="0" documentId="13_ncr:1_{971EBC29-81B5-40C5-85FC-0115297E1B5D}" xr6:coauthVersionLast="36" xr6:coauthVersionMax="36" xr10:uidLastSave="{00000000-0000-0000-0000-000000000000}"/>
  <bookViews>
    <workbookView xWindow="0" yWindow="0" windowWidth="28800" windowHeight="12225" xr2:uid="{A5C866E9-0558-4928-9F07-FDDB8FA4D95F}"/>
  </bookViews>
  <sheets>
    <sheet name="OPĆI DIO" sheetId="1" r:id="rId1"/>
    <sheet name="Prihodi EK i IZ 2." sheetId="5" r:id="rId2"/>
    <sheet name="Rashodi PR, EK i IZ 3." sheetId="6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7" i="6" l="1"/>
  <c r="F397" i="6"/>
  <c r="C397" i="6"/>
  <c r="D393" i="6"/>
  <c r="E393" i="6"/>
  <c r="F393" i="6"/>
  <c r="C393" i="6"/>
  <c r="E389" i="6"/>
  <c r="F389" i="6"/>
  <c r="C389" i="6"/>
  <c r="E385" i="6"/>
  <c r="F385" i="6"/>
  <c r="C385" i="6"/>
  <c r="E381" i="6"/>
  <c r="F381" i="6"/>
  <c r="C381" i="6"/>
  <c r="F365" i="6"/>
  <c r="C365" i="6"/>
  <c r="D291" i="6"/>
  <c r="E291" i="6"/>
  <c r="B291" i="6"/>
  <c r="B268" i="6"/>
  <c r="B6" i="6" s="1"/>
  <c r="D268" i="6"/>
  <c r="E268" i="6"/>
  <c r="E263" i="6" s="1"/>
  <c r="D264" i="6"/>
  <c r="E264" i="6"/>
  <c r="B264" i="6"/>
  <c r="B5" i="6" l="1"/>
  <c r="C377" i="6" s="1"/>
  <c r="C401" i="6" s="1"/>
  <c r="D263" i="6"/>
  <c r="D6" i="6"/>
  <c r="E6" i="6"/>
  <c r="C342" i="6"/>
  <c r="C341" i="6" s="1"/>
  <c r="C338" i="6"/>
  <c r="C337" i="6" s="1"/>
  <c r="C334" i="6"/>
  <c r="C333" i="6" s="1"/>
  <c r="C320" i="6"/>
  <c r="C319" i="6" s="1"/>
  <c r="C311" i="6"/>
  <c r="C310" i="6" s="1"/>
  <c r="C240" i="6"/>
  <c r="C250" i="6"/>
  <c r="C260" i="6"/>
  <c r="C259" i="6" s="1"/>
  <c r="C256" i="6"/>
  <c r="C255" i="6" s="1"/>
  <c r="C234" i="6"/>
  <c r="C231" i="6"/>
  <c r="C227" i="6"/>
  <c r="C226" i="6" s="1"/>
  <c r="C224" i="6"/>
  <c r="C220" i="6" s="1"/>
  <c r="C195" i="6"/>
  <c r="C194" i="6" s="1"/>
  <c r="C19" i="6" s="1"/>
  <c r="C190" i="6"/>
  <c r="C189" i="6" s="1"/>
  <c r="C18" i="6" s="1"/>
  <c r="C177" i="6"/>
  <c r="C176" i="6" s="1"/>
  <c r="C15" i="6" s="1"/>
  <c r="C172" i="6"/>
  <c r="C149" i="6"/>
  <c r="C130" i="6"/>
  <c r="C126" i="6"/>
  <c r="C125" i="6" s="1"/>
  <c r="C58" i="6"/>
  <c r="C57" i="6" s="1"/>
  <c r="C47" i="6"/>
  <c r="C46" i="6" s="1"/>
  <c r="C8" i="6" s="1"/>
  <c r="C28" i="6"/>
  <c r="C40" i="6"/>
  <c r="C72" i="5"/>
  <c r="D15" i="5"/>
  <c r="E73" i="5" s="1"/>
  <c r="E380" i="6" s="1"/>
  <c r="E15" i="5"/>
  <c r="F73" i="5" s="1"/>
  <c r="F380" i="6" s="1"/>
  <c r="B15" i="5"/>
  <c r="C73" i="5" s="1"/>
  <c r="C380" i="6" s="1"/>
  <c r="C31" i="5"/>
  <c r="C30" i="5" s="1"/>
  <c r="C29" i="5" s="1"/>
  <c r="D74" i="5" s="1"/>
  <c r="D384" i="6" s="1"/>
  <c r="D31" i="5"/>
  <c r="D30" i="5" s="1"/>
  <c r="D29" i="5" s="1"/>
  <c r="E74" i="5" s="1"/>
  <c r="E384" i="6" s="1"/>
  <c r="E31" i="5"/>
  <c r="E30" i="5" s="1"/>
  <c r="E29" i="5" s="1"/>
  <c r="F74" i="5" s="1"/>
  <c r="F384" i="6" s="1"/>
  <c r="B31" i="5"/>
  <c r="B30" i="5" s="1"/>
  <c r="B29" i="5" s="1"/>
  <c r="C74" i="5" s="1"/>
  <c r="C384" i="6" s="1"/>
  <c r="C37" i="5"/>
  <c r="C36" i="5" s="1"/>
  <c r="C35" i="5" s="1"/>
  <c r="D75" i="5" s="1"/>
  <c r="D37" i="5"/>
  <c r="D36" i="5" s="1"/>
  <c r="D35" i="5" s="1"/>
  <c r="E75" i="5" s="1"/>
  <c r="E37" i="5"/>
  <c r="E36" i="5" s="1"/>
  <c r="E35" i="5" s="1"/>
  <c r="F75" i="5" s="1"/>
  <c r="B40" i="5"/>
  <c r="B39" i="5" s="1"/>
  <c r="C76" i="5" s="1"/>
  <c r="C44" i="5"/>
  <c r="C43" i="5" s="1"/>
  <c r="C42" i="5" s="1"/>
  <c r="D77" i="5" s="1"/>
  <c r="D44" i="5"/>
  <c r="D43" i="5" s="1"/>
  <c r="D42" i="5" s="1"/>
  <c r="E77" i="5" s="1"/>
  <c r="E44" i="5"/>
  <c r="E43" i="5" s="1"/>
  <c r="E42" i="5" s="1"/>
  <c r="F77" i="5" s="1"/>
  <c r="B44" i="5"/>
  <c r="B43" i="5" s="1"/>
  <c r="B42" i="5" s="1"/>
  <c r="C77" i="5" s="1"/>
  <c r="C59" i="5"/>
  <c r="D59" i="5"/>
  <c r="D58" i="5" s="1"/>
  <c r="E59" i="5"/>
  <c r="B59" i="5"/>
  <c r="B58" i="5" s="1"/>
  <c r="C62" i="5"/>
  <c r="C61" i="5" s="1"/>
  <c r="D62" i="5"/>
  <c r="D61" i="5" s="1"/>
  <c r="E62" i="5"/>
  <c r="E61" i="5" s="1"/>
  <c r="B62" i="5"/>
  <c r="B61" i="5" s="1"/>
  <c r="C48" i="5"/>
  <c r="D48" i="5"/>
  <c r="E48" i="5"/>
  <c r="E47" i="5" s="1"/>
  <c r="E46" i="5" s="1"/>
  <c r="F78" i="5" s="1"/>
  <c r="F388" i="6" s="1"/>
  <c r="B48" i="5"/>
  <c r="C51" i="5"/>
  <c r="D51" i="5"/>
  <c r="B51" i="5"/>
  <c r="D55" i="5"/>
  <c r="E79" i="5" s="1"/>
  <c r="E392" i="6" s="1"/>
  <c r="F79" i="5"/>
  <c r="F392" i="6" s="1"/>
  <c r="C79" i="5"/>
  <c r="C392" i="6" s="1"/>
  <c r="C129" i="6" l="1"/>
  <c r="D397" i="6"/>
  <c r="C11" i="6"/>
  <c r="C27" i="6"/>
  <c r="C7" i="6" s="1"/>
  <c r="D381" i="6" s="1"/>
  <c r="C239" i="6"/>
  <c r="C9" i="6" s="1"/>
  <c r="D385" i="6" s="1"/>
  <c r="C332" i="6"/>
  <c r="C331" i="6" s="1"/>
  <c r="F80" i="5"/>
  <c r="F396" i="6" s="1"/>
  <c r="C230" i="6"/>
  <c r="C219" i="6" s="1"/>
  <c r="E58" i="5"/>
  <c r="E57" i="5" s="1"/>
  <c r="H73" i="5"/>
  <c r="G73" i="5"/>
  <c r="B57" i="5"/>
  <c r="H74" i="5"/>
  <c r="G74" i="5"/>
  <c r="D57" i="5"/>
  <c r="H75" i="5"/>
  <c r="G79" i="5"/>
  <c r="G77" i="5"/>
  <c r="H77" i="5"/>
  <c r="C47" i="5"/>
  <c r="C46" i="5" s="1"/>
  <c r="D78" i="5" s="1"/>
  <c r="D388" i="6" s="1"/>
  <c r="B47" i="5"/>
  <c r="B46" i="5" s="1"/>
  <c r="C78" i="5" s="1"/>
  <c r="D47" i="5"/>
  <c r="D46" i="5" s="1"/>
  <c r="E78" i="5" s="1"/>
  <c r="B6" i="5"/>
  <c r="B5" i="5" s="1"/>
  <c r="C71" i="5" s="1"/>
  <c r="B37" i="5"/>
  <c r="B36" i="5" s="1"/>
  <c r="B35" i="5" s="1"/>
  <c r="D40" i="5"/>
  <c r="D39" i="5" s="1"/>
  <c r="E76" i="5" s="1"/>
  <c r="E40" i="5"/>
  <c r="E39" i="5" s="1"/>
  <c r="F76" i="5" s="1"/>
  <c r="D12" i="5"/>
  <c r="D11" i="5" s="1"/>
  <c r="E72" i="5" s="1"/>
  <c r="E13" i="5"/>
  <c r="E12" i="5" s="1"/>
  <c r="E11" i="5" s="1"/>
  <c r="F72" i="5" s="1"/>
  <c r="D7" i="5"/>
  <c r="D6" i="5" s="1"/>
  <c r="D5" i="5" s="1"/>
  <c r="E71" i="5" s="1"/>
  <c r="E7" i="5"/>
  <c r="E6" i="5" s="1"/>
  <c r="E5" i="5" s="1"/>
  <c r="F71" i="5" s="1"/>
  <c r="C26" i="5"/>
  <c r="D22" i="6"/>
  <c r="D5" i="6" s="1"/>
  <c r="E22" i="6"/>
  <c r="E5" i="6" s="1"/>
  <c r="C23" i="6"/>
  <c r="C22" i="6" s="1"/>
  <c r="C292" i="6"/>
  <c r="C302" i="6"/>
  <c r="C305" i="6"/>
  <c r="C285" i="6"/>
  <c r="C277" i="6"/>
  <c r="C276" i="6" s="1"/>
  <c r="C13" i="6" s="1"/>
  <c r="C273" i="6"/>
  <c r="C272" i="6" s="1"/>
  <c r="C12" i="6" s="1"/>
  <c r="C269" i="6"/>
  <c r="C268" i="6" s="1"/>
  <c r="C6" i="6" s="1"/>
  <c r="C265" i="6"/>
  <c r="C264" i="6" s="1"/>
  <c r="D69" i="6"/>
  <c r="D68" i="6" s="1"/>
  <c r="D10" i="6" s="1"/>
  <c r="E69" i="6"/>
  <c r="E68" i="6" s="1"/>
  <c r="C69" i="6"/>
  <c r="C122" i="6"/>
  <c r="C58" i="5"/>
  <c r="C57" i="5" s="1"/>
  <c r="C55" i="5"/>
  <c r="D79" i="5" s="1"/>
  <c r="D392" i="6" s="1"/>
  <c r="C40" i="5"/>
  <c r="C39" i="5" s="1"/>
  <c r="D76" i="5" s="1"/>
  <c r="C24" i="5"/>
  <c r="C20" i="5"/>
  <c r="C19" i="5" s="1"/>
  <c r="C17" i="5"/>
  <c r="C16" i="5" s="1"/>
  <c r="C13" i="5"/>
  <c r="C12" i="5" s="1"/>
  <c r="C11" i="5" s="1"/>
  <c r="D72" i="5" s="1"/>
  <c r="C7" i="5"/>
  <c r="C9" i="5"/>
  <c r="E376" i="6" l="1"/>
  <c r="E4" i="5"/>
  <c r="E3" i="5" s="1"/>
  <c r="C263" i="6"/>
  <c r="C290" i="6"/>
  <c r="C291" i="6"/>
  <c r="C5" i="6" s="1"/>
  <c r="F377" i="6"/>
  <c r="F401" i="6" s="1"/>
  <c r="E4" i="6"/>
  <c r="C14" i="6"/>
  <c r="D389" i="6" s="1"/>
  <c r="D390" i="6" s="1"/>
  <c r="D4" i="6"/>
  <c r="D3" i="6" s="1"/>
  <c r="E365" i="6" s="1"/>
  <c r="E377" i="6"/>
  <c r="E401" i="6" s="1"/>
  <c r="C238" i="6"/>
  <c r="C237" i="6" s="1"/>
  <c r="G78" i="5"/>
  <c r="C388" i="6"/>
  <c r="C390" i="6" s="1"/>
  <c r="D4" i="5"/>
  <c r="D3" i="5" s="1"/>
  <c r="F376" i="6"/>
  <c r="F400" i="6" s="1"/>
  <c r="H78" i="5"/>
  <c r="E388" i="6"/>
  <c r="C75" i="5"/>
  <c r="B4" i="5"/>
  <c r="B3" i="5" s="1"/>
  <c r="D21" i="6"/>
  <c r="D20" i="6" s="1"/>
  <c r="C23" i="5"/>
  <c r="C15" i="5" s="1"/>
  <c r="D73" i="5" s="1"/>
  <c r="D380" i="6" s="1"/>
  <c r="D382" i="6" s="1"/>
  <c r="H72" i="5"/>
  <c r="H76" i="5"/>
  <c r="C6" i="5"/>
  <c r="C5" i="5" s="1"/>
  <c r="D71" i="5" s="1"/>
  <c r="D376" i="6" s="1"/>
  <c r="C68" i="6"/>
  <c r="F394" i="6"/>
  <c r="E394" i="6"/>
  <c r="D394" i="6"/>
  <c r="C394" i="6"/>
  <c r="G393" i="6"/>
  <c r="G392" i="6"/>
  <c r="F390" i="6"/>
  <c r="E386" i="6"/>
  <c r="C386" i="6"/>
  <c r="E382" i="6"/>
  <c r="H362" i="6"/>
  <c r="G362" i="6"/>
  <c r="F361" i="6"/>
  <c r="F363" i="6" s="1"/>
  <c r="F366" i="6" s="1"/>
  <c r="E361" i="6"/>
  <c r="E363" i="6" s="1"/>
  <c r="D361" i="6"/>
  <c r="D363" i="6" s="1"/>
  <c r="C361" i="6"/>
  <c r="H120" i="5"/>
  <c r="G120" i="5"/>
  <c r="H119" i="5"/>
  <c r="G119" i="5"/>
  <c r="F118" i="5"/>
  <c r="F121" i="5" s="1"/>
  <c r="E118" i="5"/>
  <c r="E121" i="5" s="1"/>
  <c r="D118" i="5"/>
  <c r="D121" i="5" s="1"/>
  <c r="C118" i="5"/>
  <c r="H111" i="5"/>
  <c r="G111" i="5"/>
  <c r="F110" i="5"/>
  <c r="E110" i="5"/>
  <c r="D110" i="5"/>
  <c r="D112" i="5" s="1"/>
  <c r="C110" i="5"/>
  <c r="C112" i="5" s="1"/>
  <c r="H103" i="5"/>
  <c r="G103" i="5"/>
  <c r="F102" i="5"/>
  <c r="F104" i="5" s="1"/>
  <c r="E102" i="5"/>
  <c r="E104" i="5" s="1"/>
  <c r="D102" i="5"/>
  <c r="D104" i="5" s="1"/>
  <c r="C102" i="5"/>
  <c r="C104" i="5" s="1"/>
  <c r="H95" i="5"/>
  <c r="G95" i="5"/>
  <c r="F94" i="5"/>
  <c r="E94" i="5"/>
  <c r="D94" i="5"/>
  <c r="D96" i="5" s="1"/>
  <c r="C94" i="5"/>
  <c r="C96" i="5" s="1"/>
  <c r="H87" i="5"/>
  <c r="G87" i="5"/>
  <c r="F86" i="5"/>
  <c r="F88" i="5" s="1"/>
  <c r="E86" i="5"/>
  <c r="E88" i="5" s="1"/>
  <c r="D86" i="5"/>
  <c r="D88" i="5" s="1"/>
  <c r="C86" i="5"/>
  <c r="E80" i="5"/>
  <c r="D80" i="5"/>
  <c r="D396" i="6" s="1"/>
  <c r="C80" i="5"/>
  <c r="F7" i="1"/>
  <c r="C11" i="1"/>
  <c r="D11" i="1"/>
  <c r="E11" i="1"/>
  <c r="B11" i="1"/>
  <c r="C8" i="1"/>
  <c r="D8" i="1"/>
  <c r="E8" i="1"/>
  <c r="B8" i="1"/>
  <c r="G15" i="1"/>
  <c r="G14" i="1"/>
  <c r="F14" i="1"/>
  <c r="H110" i="5" l="1"/>
  <c r="D400" i="6"/>
  <c r="E366" i="6"/>
  <c r="H366" i="6" s="1"/>
  <c r="C4" i="6"/>
  <c r="C3" i="6" s="1"/>
  <c r="D365" i="6" s="1"/>
  <c r="D366" i="6" s="1"/>
  <c r="C21" i="6"/>
  <c r="C20" i="6" s="1"/>
  <c r="C10" i="6"/>
  <c r="D377" i="6" s="1"/>
  <c r="C4" i="5"/>
  <c r="C3" i="5" s="1"/>
  <c r="G80" i="5"/>
  <c r="C396" i="6"/>
  <c r="C398" i="6" s="1"/>
  <c r="H80" i="5"/>
  <c r="E396" i="6"/>
  <c r="G75" i="5"/>
  <c r="C376" i="6"/>
  <c r="C400" i="6" s="1"/>
  <c r="D398" i="6"/>
  <c r="C382" i="6"/>
  <c r="H94" i="5"/>
  <c r="G94" i="5"/>
  <c r="G110" i="5"/>
  <c r="F123" i="5"/>
  <c r="H71" i="5"/>
  <c r="G71" i="5"/>
  <c r="E123" i="5"/>
  <c r="C123" i="5"/>
  <c r="G86" i="5"/>
  <c r="G118" i="5"/>
  <c r="H385" i="6"/>
  <c r="H365" i="6"/>
  <c r="H397" i="6"/>
  <c r="G365" i="6"/>
  <c r="H377" i="6"/>
  <c r="D386" i="6"/>
  <c r="H389" i="6"/>
  <c r="G397" i="6"/>
  <c r="H380" i="6"/>
  <c r="H381" i="6"/>
  <c r="G389" i="6"/>
  <c r="G361" i="6"/>
  <c r="G381" i="6"/>
  <c r="H384" i="6"/>
  <c r="G385" i="6"/>
  <c r="E390" i="6"/>
  <c r="D123" i="5"/>
  <c r="D124" i="5" s="1"/>
  <c r="H376" i="6"/>
  <c r="H363" i="6"/>
  <c r="F386" i="6"/>
  <c r="G388" i="6"/>
  <c r="H361" i="6"/>
  <c r="G377" i="6"/>
  <c r="E378" i="6"/>
  <c r="F382" i="6"/>
  <c r="G384" i="6"/>
  <c r="H388" i="6"/>
  <c r="F398" i="6"/>
  <c r="C363" i="6"/>
  <c r="C366" i="6" s="1"/>
  <c r="G366" i="6" s="1"/>
  <c r="F378" i="6"/>
  <c r="G380" i="6"/>
  <c r="H88" i="5"/>
  <c r="H104" i="5"/>
  <c r="G104" i="5"/>
  <c r="H121" i="5"/>
  <c r="C88" i="5"/>
  <c r="E96" i="5"/>
  <c r="G102" i="5"/>
  <c r="H86" i="5"/>
  <c r="F96" i="5"/>
  <c r="H102" i="5"/>
  <c r="F112" i="5"/>
  <c r="H118" i="5"/>
  <c r="E112" i="5"/>
  <c r="C121" i="5"/>
  <c r="G121" i="5" s="1"/>
  <c r="D401" i="6" l="1"/>
  <c r="D378" i="6"/>
  <c r="G396" i="6"/>
  <c r="C378" i="6"/>
  <c r="E400" i="6"/>
  <c r="H400" i="6" s="1"/>
  <c r="E398" i="6"/>
  <c r="H396" i="6"/>
  <c r="G376" i="6"/>
  <c r="G123" i="5"/>
  <c r="H123" i="5"/>
  <c r="E124" i="5"/>
  <c r="F124" i="5"/>
  <c r="C124" i="5"/>
  <c r="G363" i="6"/>
  <c r="G400" i="6"/>
  <c r="G401" i="6"/>
  <c r="H401" i="6"/>
  <c r="H112" i="5"/>
  <c r="G112" i="5"/>
  <c r="G88" i="5"/>
  <c r="H96" i="5"/>
  <c r="G96" i="5"/>
  <c r="G124" i="5" l="1"/>
  <c r="H124" i="5"/>
</calcChain>
</file>

<file path=xl/sharedStrings.xml><?xml version="1.0" encoding="utf-8"?>
<sst xmlns="http://schemas.openxmlformats.org/spreadsheetml/2006/main" count="606" uniqueCount="263">
  <si>
    <t>I. OPĆI DIO KONSOLIDIRANOG PRORAČUNA za razdoblje od 01.01.2022. do 31.12.2022.</t>
  </si>
  <si>
    <t>Oznaka</t>
  </si>
  <si>
    <t>Ostvarenje preth. god. (1)</t>
  </si>
  <si>
    <t>Izvorni plan (2.)</t>
  </si>
  <si>
    <t>Tekući plan (3.)</t>
  </si>
  <si>
    <t>Ostvarenje (4.)</t>
  </si>
  <si>
    <t>Indeks 4./1. (5.)</t>
  </si>
  <si>
    <t>Indeks 4./3. (6.)</t>
  </si>
  <si>
    <t>A. RAČUN PRIHODA I RASHODA</t>
  </si>
  <si>
    <t>6 Prihodi poslovanja</t>
  </si>
  <si>
    <t>7 Prihodi od prodaje nefinancijske imovine</t>
  </si>
  <si>
    <t>SVEUKUPNO PRIHODI</t>
  </si>
  <si>
    <t>3 Rashodi poslovanja</t>
  </si>
  <si>
    <t>4 Rashodi za nabavu nefinancijske imovine</t>
  </si>
  <si>
    <t>SVEUKUPNO RASHODI</t>
  </si>
  <si>
    <t xml:space="preserve">VIŠAK/MANJAK </t>
  </si>
  <si>
    <t>UKUPAN DONOS VIŠKA IZ PRETHODNE(IH) GODINA</t>
  </si>
  <si>
    <t>DIO VIŠKA IZ PRETHODNE(IH) GODINA KOJI SE RASPOREDIO/POTROŠIO</t>
  </si>
  <si>
    <t>Ind. (5.) (4./1.)</t>
  </si>
  <si>
    <t>Ind. (6.) (4./3.)</t>
  </si>
  <si>
    <t>1008001 PRORAČUN PRIMORSKO-GORANSKA ŽUPANIJE</t>
  </si>
  <si>
    <t>Glava: 3 ŽUPANIJSKE USTANOVE OSNOVNOG ŠKOLSTVA</t>
  </si>
  <si>
    <t>Izvor: 1111 Prihodi od zajedničkih prihoda</t>
  </si>
  <si>
    <t>67 Prihodi iz nadležnog proračuna i od HZZO-a temeljem ugovornih obveza</t>
  </si>
  <si>
    <t>6711 Prihodi iz nadležnog proračuna za financiranje rashoda poslovanja</t>
  </si>
  <si>
    <t>671110 Prihodi za financiranje rashoda poslovanja</t>
  </si>
  <si>
    <t>6712 Prihodi iz nadležnog proračuna za financiranje rashoda za nabavu nefinancijske imovine</t>
  </si>
  <si>
    <t>671210 Prihodi za financiranje rashoda za nabavu nefinancijske imovine</t>
  </si>
  <si>
    <t>Izvor: 1161 Predfinanciranje EU projekata</t>
  </si>
  <si>
    <t>Izvor: 321401 Vlastiti prihodi - osnovne škole</t>
  </si>
  <si>
    <t>64 Prihodi od imovine</t>
  </si>
  <si>
    <t>6413 Kamate na oročena sredstva i depozite po viđenju</t>
  </si>
  <si>
    <t>641320 Kamate na depozite po viđenju</t>
  </si>
  <si>
    <t>65 Prihodi od upravnih i administrativnih pristojbi, pristojbi po posebnim propisima i naknada</t>
  </si>
  <si>
    <t>6526 Ostali nespomenuti prihodi</t>
  </si>
  <si>
    <t>652680 Ostali prihodi za posebne namjene</t>
  </si>
  <si>
    <t>652690 Ostali nespomenuti prihodi po posebnim propisima</t>
  </si>
  <si>
    <t>66 Prihodi od prodaje proizvoda i robe te pruženih usluga i prihodi od donacija te povrati po protestiranim jamstvima</t>
  </si>
  <si>
    <t>6614 Prihodi od prodaje proizvoda i robe</t>
  </si>
  <si>
    <t>661410 Prihodi od prodanih proizvoda</t>
  </si>
  <si>
    <t>6615 Prihodi od pruženih usluga</t>
  </si>
  <si>
    <t>661510 Prihodi od pruženih usluga</t>
  </si>
  <si>
    <t>661512 Prihodi od pruženih usluga-ustanove u kulturi</t>
  </si>
  <si>
    <t>Izvor: 431401 Prihodi za posebne namjene - osnovne škole</t>
  </si>
  <si>
    <t>652640 Sufinanciranje cijene usluge, participacije i slično</t>
  </si>
  <si>
    <t>652644 Prihodi od marende</t>
  </si>
  <si>
    <t>652645 Prihod za produženi boravak</t>
  </si>
  <si>
    <t>Izvor: 4411 Prihodi za decentralizirane funkcije - OŠ</t>
  </si>
  <si>
    <t>Izvor: 51233 Ministarstvo znanosti i obrazovanja - za pomoćnike u nastavi</t>
  </si>
  <si>
    <t>Izvor: 515002 Ministarstvo znanosti, obrazovanja i športa - za pomoćnike u nastavi</t>
  </si>
  <si>
    <t>Izvor: 521401 Pomoći - osnovne škole</t>
  </si>
  <si>
    <t>63 Pomoći iz inozemstva i od subjekata unutar općeg proračuna</t>
  </si>
  <si>
    <t>6361 Tekuće pomoći proračunskim korisnicima iz proračuna koji im nije nadležan</t>
  </si>
  <si>
    <t>636120 Tekuće pomoći iz državnog proračuna proračunskim korisnicima proračuna JLP(R)S</t>
  </si>
  <si>
    <t>636130 Tekuće pomoći proračunskim korisnicima iz proračuna JLP(R)S koji im nije nadležan</t>
  </si>
  <si>
    <t>6362 Kapitalne pomoći proračunskim korisnicima iz proračuna koji im nije nadležan</t>
  </si>
  <si>
    <t>636220 Kapitalne pomoći iz državnog proračuna proračunskim korisnicima proračuna JLP(R)S</t>
  </si>
  <si>
    <t>Izvor: 621401 Donacije - osnovne škole</t>
  </si>
  <si>
    <t>6632 Kapitalne donacije</t>
  </si>
  <si>
    <t>663210 Kapitalne donacije od fizičkih osoba</t>
  </si>
  <si>
    <t>Izvor: 731401 Prihodi od prodaje ili zamjene nefin. imov. i naknade štete s nalova osiguranja - osnovne škole</t>
  </si>
  <si>
    <t>652670 Prihodi s naslova osiguranja, refundacije štete i totalne štete</t>
  </si>
  <si>
    <t>72 Prihodi od prodaje proizvedene dugotrajne imovine</t>
  </si>
  <si>
    <t>7211 Stambeni objekti</t>
  </si>
  <si>
    <t>721190 Ostali stambeni objekti</t>
  </si>
  <si>
    <t>II. POSEBNI DIO KONSOLIDIRANOG PRORAČUNA za razdoblje od 01.01.2022. do 31.12.2022. Klasa: Ur. broj: Predmet:</t>
  </si>
  <si>
    <t xml:space="preserve">KORIŠTENJE PRENESENOG VIŠKA </t>
  </si>
  <si>
    <t>Izvor financiranja 38 Vlastiti prihodi - preneseni višak</t>
  </si>
  <si>
    <t xml:space="preserve">Račun prihoda/
primitka </t>
  </si>
  <si>
    <t>Naziv računa</t>
  </si>
  <si>
    <t xml:space="preserve">Ostvarenje/
izvršenje 2021. </t>
  </si>
  <si>
    <t>Indeks</t>
  </si>
  <si>
    <t>6=5/2*100</t>
  </si>
  <si>
    <t>7=5/4*100</t>
  </si>
  <si>
    <t>Višak/manjak prihoda</t>
  </si>
  <si>
    <t xml:space="preserve">Višak prihoda poslovanja </t>
  </si>
  <si>
    <t>UKUPNO Izvor financiranja Vlastiti prihodi - preneseni višak</t>
  </si>
  <si>
    <t>Izvor financiranja 48 Prihodi za posebne namjene - preneseni višak</t>
  </si>
  <si>
    <t>UKUPNO Izvor financiranja Prihodi za posebne namjene - preneseni višak</t>
  </si>
  <si>
    <t>Izvor financiranja 58 Pomoći - preneseni višak</t>
  </si>
  <si>
    <t>UKUPNO Izvor financiranja Pomoći</t>
  </si>
  <si>
    <t>Izvor financiranja 68 Donacije - preneseni višak</t>
  </si>
  <si>
    <t>Izvor financiranja 78  Prihodi od prodaje ili zamjene nefin. imov. i naknade štete s nalova osiguranja - preneseni višak</t>
  </si>
  <si>
    <t>Višak prihoda od nefinancijske imovine</t>
  </si>
  <si>
    <t>Sveukupno prihodi</t>
  </si>
  <si>
    <t>Sveukupno prihodi + preneseni višak</t>
  </si>
  <si>
    <t xml:space="preserve">PRIHODI PO IZVORIMA FINANCIRANJA </t>
  </si>
  <si>
    <t>Izvorni plan 2022.</t>
  </si>
  <si>
    <t>Tekući plan 2022.</t>
  </si>
  <si>
    <t xml:space="preserve">Ostvarenje/
izvršenje 2022. </t>
  </si>
  <si>
    <t>Vlastiti prihodi</t>
  </si>
  <si>
    <t xml:space="preserve">Prihodi za posebne namjene </t>
  </si>
  <si>
    <t>Pomoći</t>
  </si>
  <si>
    <t>Donacije</t>
  </si>
  <si>
    <t>Prihodi od prodaje ili zamjene nefin. imov. i naknade štete s nalova osiguranja</t>
  </si>
  <si>
    <t>Izvorni plan 2022</t>
  </si>
  <si>
    <t>Tekući plan 2022</t>
  </si>
  <si>
    <t>424111 Knjige-korisnici</t>
  </si>
  <si>
    <t>4241 Knjige</t>
  </si>
  <si>
    <t>42 Rashodi za nabavu proizvedene dugotrajne imovine</t>
  </si>
  <si>
    <t>422121 Uredski namještaj-korisnici</t>
  </si>
  <si>
    <t>4221 Uredska oprema i namještaj</t>
  </si>
  <si>
    <t>422731 Oprema-korisnici</t>
  </si>
  <si>
    <t>4227 Uređaji, strojevi i oprema za ostale namjene</t>
  </si>
  <si>
    <t>Izvor: 4831401 Prenesena sredstva - namjenski prihodi - osnovne škole</t>
  </si>
  <si>
    <t>K 530801 Opremanje ustanova školstva</t>
  </si>
  <si>
    <t>Program: 5308 Kapitalna ulaganja u odgojno obrazovnu infrastrukturu</t>
  </si>
  <si>
    <t>321111 Dnevnice za službeni put u zemlji-korisnici</t>
  </si>
  <si>
    <t>3211 Službena putovanja</t>
  </si>
  <si>
    <t>32 Materijalni rashodi</t>
  </si>
  <si>
    <t>A 530604 Natjecanja i smotre</t>
  </si>
  <si>
    <t>Program: 5306 Obilježavanje postignuća učenika i nastavnika</t>
  </si>
  <si>
    <t>321151 Naknade za prijevoz na službenom putu u zemlji-korisnici</t>
  </si>
  <si>
    <t>323711 Autorski honorari-korisnici</t>
  </si>
  <si>
    <t>3237 Intelektualne i osobne usluge</t>
  </si>
  <si>
    <t>3221 Uredski materijal i ostali materijalni rashodi</t>
  </si>
  <si>
    <t>372291 Ostale naknade iz proračuna u naravi-korisnici</t>
  </si>
  <si>
    <t>3722 Naknade građanima i kućanstvima u naravi</t>
  </si>
  <si>
    <t>37 Naknade građanima i kućanstvima na temelju osiguranja i druge naknade</t>
  </si>
  <si>
    <t>322511 Sitni inventar-korisnici</t>
  </si>
  <si>
    <t>3225 Sitni inventar i auto gume</t>
  </si>
  <si>
    <t>322161 Materijal za higijenske potrebe i njegu-korisnici</t>
  </si>
  <si>
    <t>322141 Materijal i sredstva za čišćenje i održavanje-korisnici</t>
  </si>
  <si>
    <t>A 530222 Programi školskog kurikuluma</t>
  </si>
  <si>
    <t>321211 Naknade za prijevoz na posao i s posla-korisnici</t>
  </si>
  <si>
    <t>3212 Naknade za prijevoz, za rad na terenu i odvojeni život</t>
  </si>
  <si>
    <t>313211 Doprinosi za obvezno zdravstveno osiguranje-korisnici</t>
  </si>
  <si>
    <t>3132 Doprinosi za obvezno zdravstveno osiguranje</t>
  </si>
  <si>
    <t>312161 Regres za godišnji odmor-korisnici</t>
  </si>
  <si>
    <t>312121 Nagrade-korisnici</t>
  </si>
  <si>
    <t>3111 Plaće za redovan rad</t>
  </si>
  <si>
    <t>31 Rashodi za zaposlene</t>
  </si>
  <si>
    <t>A 530209 Sufinanciranje rada pomoćnika u nastavi</t>
  </si>
  <si>
    <t>323991 Ostale nespomenute usluge-korisnici</t>
  </si>
  <si>
    <t>3239 Ostale usluge</t>
  </si>
  <si>
    <t>312131 Darovi-korisnici</t>
  </si>
  <si>
    <t>311411 Plaće za posebne uvjete rada-korisnici</t>
  </si>
  <si>
    <t>3114 Plaće za posebne uvjete rada</t>
  </si>
  <si>
    <t>A 530202 Produženi boravak učenika-putnika</t>
  </si>
  <si>
    <t>Program: 5302 Unapređenje kvalitete odgojno obrazovnog sustava</t>
  </si>
  <si>
    <t>A 530106 Nabava udžbenika za učenike OŠ</t>
  </si>
  <si>
    <t>422111 Računala i računalna oprema-korisnici</t>
  </si>
  <si>
    <t>K 530103 Opremanje ustanova školstva</t>
  </si>
  <si>
    <t>323211 Usluge tekućeg i investicijskog održavanja građevinskih objekata-korisnici</t>
  </si>
  <si>
    <t>3232 Usluge tekućeg i investicijskog održavanja</t>
  </si>
  <si>
    <t>322411 Materijal i dijelovi za tekuće i investicijsko održavanje građevinskih objekata-korisnici</t>
  </si>
  <si>
    <t>3224 Materijal i dijelovi za tekuće i investicijsko održavanje</t>
  </si>
  <si>
    <t>Izvor: 7821401 Prenesena sredstva - Prihodi od nefin. imovine - osnovne škole</t>
  </si>
  <si>
    <t>323221 Usluge tekućeg i investicijskog održavanja postrojenja i opreme-korisnici</t>
  </si>
  <si>
    <t>322110 Uredski materijal</t>
  </si>
  <si>
    <t>372211 Sufinanciranje cijene prijevoza-korisnici</t>
  </si>
  <si>
    <t>329991 Ostali nespomenuti rashodi poslovanja-korisnici</t>
  </si>
  <si>
    <t>3299 Ostali nespomenuti rashodi poslovanja</t>
  </si>
  <si>
    <t>323911 Grafičke i tiskarske usluge, usluge kopiranja i uvezivanja i slično-korisnici</t>
  </si>
  <si>
    <t>323721 Ugovori o djelu-korisnici</t>
  </si>
  <si>
    <t>3236 Zdravstvene i veterinarske usluge</t>
  </si>
  <si>
    <t>3214 Ostale naknade troškova zaposlenima</t>
  </si>
  <si>
    <t>313210 Doprinosi za obvezno zdravstveno osiguranje</t>
  </si>
  <si>
    <t>312160 Regres za godišnji odmor</t>
  </si>
  <si>
    <t>312150 Naknade za bolest, invalidnost i smrtni slučaj</t>
  </si>
  <si>
    <t>312140 Otpremnine</t>
  </si>
  <si>
    <t>312130 Darovi</t>
  </si>
  <si>
    <t>312120 Nagrade</t>
  </si>
  <si>
    <t>311311 Plaće za prekovremeni rad-korisnici</t>
  </si>
  <si>
    <t>3113 Plaće za prekovremeni rad</t>
  </si>
  <si>
    <t>311110 Plaće za zaposlene</t>
  </si>
  <si>
    <t>322241 Namirnice-korisnici</t>
  </si>
  <si>
    <t>3222 Materijal i sirovine</t>
  </si>
  <si>
    <t>343111 Usluge banaka-korisnici</t>
  </si>
  <si>
    <t>3431 Bankarske usluge i usluge platnog prometa</t>
  </si>
  <si>
    <t>34 Financijski rashodi</t>
  </si>
  <si>
    <t>329411 Tuzemne članarine-korisnici</t>
  </si>
  <si>
    <t>3294 Članarine i norme</t>
  </si>
  <si>
    <t>3292 Premije osiguranja</t>
  </si>
  <si>
    <t>323961 Usluge čuvanja imovine i osoba-korisnici</t>
  </si>
  <si>
    <t>323891 Ostale računalne usluge-korisnici</t>
  </si>
  <si>
    <t>3238 Računalne usluge</t>
  </si>
  <si>
    <t>323691 Ostale zdravstvene i veterinarske usluge-korisnici</t>
  </si>
  <si>
    <t>323491 Ostale komunalne usluge-korisnici</t>
  </si>
  <si>
    <t>323441 Dimnjačarske i ekološke usluge-korisnici</t>
  </si>
  <si>
    <t>323431 Deratizacija i dezinsekcija-korisnici</t>
  </si>
  <si>
    <t>323421 Iznošenje i odvoz smeća-korisnici</t>
  </si>
  <si>
    <t>3234 Komunalne usluge</t>
  </si>
  <si>
    <t>323191 Ostale usluge za komunikaciju i prijevoz-korisnici</t>
  </si>
  <si>
    <t>323131 Poštarina (pisma, tiskanice i sl.)-korisnici</t>
  </si>
  <si>
    <t>323111 Usluge telefona, telefaksa-korisnici</t>
  </si>
  <si>
    <t>3231 Usluge telefona, pošte i prijevoza</t>
  </si>
  <si>
    <t>3227 Službena, radna i zaštitna odjeća i obuća</t>
  </si>
  <si>
    <t>322421 Materijal i dijelovi za tekuće i investicijsko održavanje postrojenja i opreme-korisnici</t>
  </si>
  <si>
    <t>322391 Ostali materijali za proizvodnju energije (ugljen, drva, teško ulje)-korisnici</t>
  </si>
  <si>
    <t>3223 Energija</t>
  </si>
  <si>
    <t>321311 Seminari, savjetovanja i simpoziji-korisnici</t>
  </si>
  <si>
    <t>3213 Stručno usavršavanje zaposlenika</t>
  </si>
  <si>
    <t>322190 Ostali materijal za potrebe redovnog poslovanja</t>
  </si>
  <si>
    <t>343321 Zatezne kamate na doprinose-korisnici</t>
  </si>
  <si>
    <t>343311 Zatezne kamate za poreze-korisnici</t>
  </si>
  <si>
    <t>3433 Zatezne kamate</t>
  </si>
  <si>
    <t>A 530101 Osiguravanje uvjeta rada</t>
  </si>
  <si>
    <t>Program: 5301 Osnovnoškolsko obrazovanje</t>
  </si>
  <si>
    <t>Račun rashoda/
izdatka</t>
  </si>
  <si>
    <t xml:space="preserve">Rezultat poslovanja </t>
  </si>
  <si>
    <t xml:space="preserve">Manjak prihoda od nefinacijske imovine </t>
  </si>
  <si>
    <t>UKUPNO A/Tpr./Kpr.</t>
  </si>
  <si>
    <t>Sveukupno rashodi</t>
  </si>
  <si>
    <t xml:space="preserve">Sveukupno rashodi + pokriće manjka </t>
  </si>
  <si>
    <t xml:space="preserve">PREGLED UKUPNIH PRIHODA I RASHODA PO IZVORIMA FINANCIRANJA </t>
  </si>
  <si>
    <t>Oznaka IF</t>
  </si>
  <si>
    <t xml:space="preserve">Naziv izvora financiranja </t>
  </si>
  <si>
    <t>'7=5/4*100</t>
  </si>
  <si>
    <t xml:space="preserve">PRIHODI </t>
  </si>
  <si>
    <t>RASHODI</t>
  </si>
  <si>
    <t xml:space="preserve">RAZLIKA </t>
  </si>
  <si>
    <t>3</t>
  </si>
  <si>
    <t xml:space="preserve">Vlastiti prihodi </t>
  </si>
  <si>
    <t xml:space="preserve">RAZLIKA  </t>
  </si>
  <si>
    <t xml:space="preserve">4 </t>
  </si>
  <si>
    <t xml:space="preserve">5 </t>
  </si>
  <si>
    <t>6</t>
  </si>
  <si>
    <t>7</t>
  </si>
  <si>
    <t xml:space="preserve">Ukupni prihodi </t>
  </si>
  <si>
    <t>Ukupni rashodi</t>
  </si>
  <si>
    <t xml:space="preserve">Sastavila: </t>
  </si>
  <si>
    <t>Višnja Babić</t>
  </si>
  <si>
    <t>Ravnatelj:</t>
  </si>
  <si>
    <t>Zoran Pavletić, prof</t>
  </si>
  <si>
    <t xml:space="preserve">     Izvor: 1111 Prihodi od zajedničkih prihoda</t>
  </si>
  <si>
    <t>IZVOR</t>
  </si>
  <si>
    <t>Prihodi od zajedničkih prihoda</t>
  </si>
  <si>
    <t>Prihodi za decentralizirane funkcije</t>
  </si>
  <si>
    <t>Prihodi za posebne namjene</t>
  </si>
  <si>
    <t>MZO-za pomoćnike u nastavi</t>
  </si>
  <si>
    <t>Predfinanciranje EU projekata</t>
  </si>
  <si>
    <t xml:space="preserve">Izvor 1161: Predfinanciranje EU projekata </t>
  </si>
  <si>
    <t>4411, 111,1161,51233,515002</t>
  </si>
  <si>
    <t xml:space="preserve">Prih. za dec. funkcije, porezni i ost. prih., Prihodi od EU projekata MZO-za pomoćnike </t>
  </si>
  <si>
    <t xml:space="preserve">II. POSEBNI DIO KONSOLIDIRANOG PRORAČUNA za razdoblje od 01.01.2022. do 31.12.2022. </t>
  </si>
  <si>
    <t>POKRIĆE MANJKA</t>
  </si>
  <si>
    <t>42 Rashodi za nabavu proizvedene dugotrajne im.</t>
  </si>
  <si>
    <t>Izvor: 5821401 Prenesena sredstva - pomoći - oš</t>
  </si>
  <si>
    <t>323711 Autorski honorari</t>
  </si>
  <si>
    <t>322111 Uredski materijal</t>
  </si>
  <si>
    <t>321151 Naknade za prijevoz na službenom putu u zemlji</t>
  </si>
  <si>
    <t>322191 Ostali materijal za potrebe redovnog poslovanja</t>
  </si>
  <si>
    <t>3121 Ostali rashodi za zaposl.</t>
  </si>
  <si>
    <t>311111 Plaće za zaposlene</t>
  </si>
  <si>
    <t>Izvor: 515002 Ministarstvo znanosti, obrazovanja i športa - za PUN</t>
  </si>
  <si>
    <t>Izvor: 521401 Pomoći - oš</t>
  </si>
  <si>
    <t>Izvor: 4831401 Prenesena sredstva - namjenski prihodi - oš</t>
  </si>
  <si>
    <t>Izvor: 431401 Prihodi za posebne namjene - oš</t>
  </si>
  <si>
    <t>Izvor: 383401 Prenesena sredstva - vlastiti prihodi - oš</t>
  </si>
  <si>
    <t>Izvor: 731401 Prihodi od prodaje ili zamjene nefin. imov. i naknade štete s nalova osiguranja - oš</t>
  </si>
  <si>
    <t>Izvor: 6821401 Prenesena sredstva - donacije - oš</t>
  </si>
  <si>
    <t>323631 Laboratorijske usluge</t>
  </si>
  <si>
    <t>321411 Naknada za korištenje privatnog automobila u službene svrhe</t>
  </si>
  <si>
    <t>312151 Naknade za bolest, invalidnost i smrtni slučaj</t>
  </si>
  <si>
    <t>323611 Obvezni i preventivni zdravstveni pregledi zaposlenika</t>
  </si>
  <si>
    <t>323411 Opskrba vodom</t>
  </si>
  <si>
    <t>322711 Službena, radna i zaštitna odjeća i obuća</t>
  </si>
  <si>
    <t>322441 Ostali materijal i dijelovi za tekuće i investicijsko održavanje</t>
  </si>
  <si>
    <t>322311 Električna energija</t>
  </si>
  <si>
    <t>322121 Literatura (publikacije, časopisi, glasila, knjige i ostalo)</t>
  </si>
  <si>
    <t>321131 Naknade za smještaj na službenom putu u zemlji</t>
  </si>
  <si>
    <t>Izvor: 4411 Prihodi za decentralizirane funkcije-OŠ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</si>
</sst>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b/>
      <sz val="10"/>
      <color rgb="FF000000"/>
      <name val="Verdana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0000"/>
      <name val="Verdana"/>
      <family val="2"/>
      <charset val="238"/>
    </font>
    <font>
      <b/>
      <sz val="10"/>
      <name val="Arial"/>
      <family val="2"/>
      <charset val="238"/>
    </font>
    <font>
      <b/>
      <sz val="10"/>
      <name val="Verdana"/>
      <family val="2"/>
      <charset val="238"/>
    </font>
    <font>
      <b/>
      <sz val="10"/>
      <color rgb="FFFFFFFF"/>
      <name val="Arial"/>
      <family val="2"/>
      <charset val="238"/>
    </font>
    <font>
      <sz val="9"/>
      <color rgb="FFFFFFFF"/>
      <name val="Verdana"/>
      <family val="2"/>
      <charset val="238"/>
    </font>
    <font>
      <sz val="10"/>
      <color rgb="FF000000"/>
      <name val="Arial"/>
      <family val="2"/>
      <charset val="238"/>
    </font>
    <font>
      <b/>
      <i/>
      <sz val="16"/>
      <color rgb="FF0070C0"/>
      <name val="Times New Roman"/>
      <family val="1"/>
    </font>
    <font>
      <b/>
      <i/>
      <sz val="11"/>
      <name val="Times New Roman"/>
      <family val="1"/>
    </font>
    <font>
      <b/>
      <i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i/>
      <sz val="11"/>
      <name val="Times New Roman"/>
      <family val="1"/>
    </font>
    <font>
      <i/>
      <sz val="11"/>
      <name val="Times New Roman"/>
      <family val="1"/>
      <charset val="238"/>
    </font>
    <font>
      <b/>
      <i/>
      <sz val="14"/>
      <name val="Times New Roman"/>
      <family val="1"/>
    </font>
    <font>
      <b/>
      <i/>
      <sz val="12"/>
      <name val="Times New Roman"/>
      <family val="1"/>
    </font>
    <font>
      <b/>
      <i/>
      <sz val="11"/>
      <color theme="0"/>
      <name val="Times New Roman"/>
      <family val="1"/>
    </font>
    <font>
      <b/>
      <i/>
      <sz val="14"/>
      <color theme="0"/>
      <name val="Times New Roman"/>
      <family val="1"/>
    </font>
    <font>
      <b/>
      <i/>
      <sz val="12"/>
      <color theme="0"/>
      <name val="Times New Roman"/>
      <family val="1"/>
    </font>
    <font>
      <sz val="9"/>
      <color rgb="FF0000FF"/>
      <name val="Verdana"/>
      <family val="2"/>
      <charset val="238"/>
    </font>
    <font>
      <b/>
      <sz val="10"/>
      <color rgb="FF0000FF"/>
      <name val="Arial"/>
      <family val="2"/>
      <charset val="238"/>
    </font>
    <font>
      <b/>
      <sz val="9"/>
      <name val="Arial"/>
      <family val="2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9"/>
      <color rgb="FF000000"/>
      <name val="Verdana"/>
      <family val="2"/>
      <charset val="238"/>
    </font>
    <font>
      <b/>
      <sz val="9"/>
      <color theme="1"/>
      <name val="Verdana"/>
      <family val="2"/>
      <charset val="238"/>
    </font>
    <font>
      <sz val="9"/>
      <name val="Verdana"/>
      <family val="2"/>
      <charset val="238"/>
    </font>
    <font>
      <b/>
      <i/>
      <sz val="14"/>
      <color rgb="FF0070C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0E68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0" borderId="0" xfId="0" applyFont="1" applyAlignment="1">
      <alignment horizontal="left" indent="1"/>
    </xf>
    <xf numFmtId="0" fontId="2" fillId="0" borderId="1" xfId="0" applyFont="1" applyBorder="1" applyAlignment="1">
      <alignment horizontal="center" vertical="center" wrapText="1" indent="1"/>
    </xf>
    <xf numFmtId="0" fontId="3" fillId="2" borderId="2" xfId="0" applyFont="1" applyFill="1" applyBorder="1" applyAlignment="1">
      <alignment horizontal="left" wrapText="1" indent="1"/>
    </xf>
    <xf numFmtId="0" fontId="4" fillId="2" borderId="2" xfId="0" applyFont="1" applyFill="1" applyBorder="1" applyAlignment="1">
      <alignment horizontal="left" wrapText="1" indent="1"/>
    </xf>
    <xf numFmtId="0" fontId="3" fillId="3" borderId="2" xfId="0" applyFont="1" applyFill="1" applyBorder="1" applyAlignment="1">
      <alignment horizontal="left" wrapText="1" indent="1"/>
    </xf>
    <xf numFmtId="4" fontId="3" fillId="3" borderId="2" xfId="0" applyNumberFormat="1" applyFont="1" applyFill="1" applyBorder="1" applyAlignment="1">
      <alignment horizontal="right" wrapText="1" indent="1"/>
    </xf>
    <xf numFmtId="0" fontId="3" fillId="3" borderId="2" xfId="0" applyFont="1" applyFill="1" applyBorder="1" applyAlignment="1">
      <alignment horizontal="right" wrapText="1" indent="1"/>
    </xf>
    <xf numFmtId="0" fontId="4" fillId="3" borderId="2" xfId="0" applyFont="1" applyFill="1" applyBorder="1" applyAlignment="1">
      <alignment horizontal="right" wrapText="1" indent="1"/>
    </xf>
    <xf numFmtId="0" fontId="4" fillId="3" borderId="2" xfId="0" applyFont="1" applyFill="1" applyBorder="1" applyAlignment="1">
      <alignment horizontal="left" wrapText="1" indent="1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4" fontId="1" fillId="0" borderId="0" xfId="0" applyNumberFormat="1" applyFont="1" applyAlignment="1">
      <alignment horizontal="left" indent="1"/>
    </xf>
    <xf numFmtId="4" fontId="6" fillId="0" borderId="3" xfId="0" applyNumberFormat="1" applyFont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wrapText="1"/>
    </xf>
    <xf numFmtId="4" fontId="4" fillId="3" borderId="2" xfId="0" applyNumberFormat="1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4" fontId="3" fillId="2" borderId="2" xfId="0" applyNumberFormat="1" applyFont="1" applyFill="1" applyBorder="1" applyAlignment="1">
      <alignment wrapText="1"/>
    </xf>
    <xf numFmtId="4" fontId="4" fillId="2" borderId="2" xfId="0" applyNumberFormat="1" applyFont="1" applyFill="1" applyBorder="1" applyAlignment="1">
      <alignment wrapText="1"/>
    </xf>
    <xf numFmtId="4" fontId="5" fillId="0" borderId="4" xfId="0" applyNumberFormat="1" applyFont="1" applyBorder="1" applyAlignment="1">
      <alignment horizontal="right"/>
    </xf>
    <xf numFmtId="4" fontId="0" fillId="0" borderId="4" xfId="0" applyNumberFormat="1" applyBorder="1" applyAlignment="1">
      <alignment horizontal="right"/>
    </xf>
    <xf numFmtId="4" fontId="5" fillId="0" borderId="5" xfId="0" applyNumberFormat="1" applyFont="1" applyBorder="1" applyAlignment="1">
      <alignment horizontal="right"/>
    </xf>
    <xf numFmtId="0" fontId="7" fillId="4" borderId="2" xfId="0" applyFont="1" applyFill="1" applyBorder="1" applyAlignment="1">
      <alignment horizontal="left" wrapText="1" indent="1"/>
    </xf>
    <xf numFmtId="4" fontId="7" fillId="4" borderId="2" xfId="0" applyNumberFormat="1" applyFont="1" applyFill="1" applyBorder="1" applyAlignment="1">
      <alignment horizontal="right" wrapText="1" indent="1"/>
    </xf>
    <xf numFmtId="0" fontId="7" fillId="4" borderId="2" xfId="0" applyFont="1" applyFill="1" applyBorder="1" applyAlignment="1">
      <alignment horizontal="right" wrapText="1" indent="1"/>
    </xf>
    <xf numFmtId="0" fontId="8" fillId="4" borderId="2" xfId="0" applyFont="1" applyFill="1" applyBorder="1" applyAlignment="1">
      <alignment horizontal="right" wrapText="1" indent="1"/>
    </xf>
    <xf numFmtId="0" fontId="9" fillId="3" borderId="2" xfId="0" applyFont="1" applyFill="1" applyBorder="1" applyAlignment="1">
      <alignment horizontal="left" wrapText="1" indent="1"/>
    </xf>
    <xf numFmtId="4" fontId="9" fillId="3" borderId="2" xfId="0" applyNumberFormat="1" applyFont="1" applyFill="1" applyBorder="1" applyAlignment="1">
      <alignment horizontal="right" wrapText="1" indent="1"/>
    </xf>
    <xf numFmtId="0" fontId="9" fillId="3" borderId="2" xfId="0" applyFont="1" applyFill="1" applyBorder="1" applyAlignment="1">
      <alignment horizontal="right" wrapText="1" indent="1"/>
    </xf>
    <xf numFmtId="3" fontId="11" fillId="0" borderId="0" xfId="0" applyNumberFormat="1" applyFont="1" applyBorder="1" applyAlignment="1">
      <alignment horizontal="right" vertical="center"/>
    </xf>
    <xf numFmtId="3" fontId="11" fillId="0" borderId="0" xfId="0" quotePrefix="1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center" vertical="center"/>
    </xf>
    <xf numFmtId="3" fontId="14" fillId="0" borderId="0" xfId="0" applyNumberFormat="1" applyFont="1" applyAlignment="1">
      <alignment vertical="center"/>
    </xf>
    <xf numFmtId="0" fontId="16" fillId="0" borderId="5" xfId="0" applyNumberFormat="1" applyFont="1" applyBorder="1" applyAlignment="1">
      <alignment horizontal="center" vertical="center" wrapText="1"/>
    </xf>
    <xf numFmtId="3" fontId="16" fillId="0" borderId="5" xfId="0" quotePrefix="1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4" fontId="11" fillId="0" borderId="8" xfId="0" applyNumberFormat="1" applyFont="1" applyBorder="1" applyAlignment="1">
      <alignment horizontal="right" vertical="center"/>
    </xf>
    <xf numFmtId="3" fontId="11" fillId="0" borderId="9" xfId="0" applyNumberFormat="1" applyFont="1" applyBorder="1" applyAlignment="1">
      <alignment horizontal="right" vertical="center"/>
    </xf>
    <xf numFmtId="3" fontId="11" fillId="0" borderId="10" xfId="0" applyNumberFormat="1" applyFont="1" applyBorder="1" applyAlignment="1">
      <alignment horizontal="right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 wrapText="1"/>
    </xf>
    <xf numFmtId="4" fontId="17" fillId="0" borderId="12" xfId="0" applyNumberFormat="1" applyFont="1" applyBorder="1" applyAlignment="1">
      <alignment horizontal="right" vertical="center" wrapText="1"/>
    </xf>
    <xf numFmtId="4" fontId="17" fillId="0" borderId="12" xfId="0" applyNumberFormat="1" applyFont="1" applyBorder="1" applyAlignment="1">
      <alignment vertical="center"/>
    </xf>
    <xf numFmtId="49" fontId="11" fillId="0" borderId="0" xfId="0" quotePrefix="1" applyNumberFormat="1" applyFont="1" applyBorder="1" applyAlignment="1">
      <alignment horizontal="center" vertical="center" wrapText="1"/>
    </xf>
    <xf numFmtId="3" fontId="14" fillId="0" borderId="0" xfId="0" applyNumberFormat="1" applyFont="1"/>
    <xf numFmtId="0" fontId="16" fillId="0" borderId="6" xfId="0" applyNumberFormat="1" applyFont="1" applyBorder="1" applyAlignment="1">
      <alignment horizontal="center" vertical="center" wrapText="1"/>
    </xf>
    <xf numFmtId="3" fontId="16" fillId="0" borderId="6" xfId="0" quotePrefix="1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4" fontId="11" fillId="0" borderId="16" xfId="0" applyNumberFormat="1" applyFont="1" applyBorder="1" applyAlignment="1">
      <alignment horizontal="right" vertical="center"/>
    </xf>
    <xf numFmtId="49" fontId="11" fillId="0" borderId="0" xfId="0" quotePrefix="1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horizontal="right" vertical="center"/>
    </xf>
    <xf numFmtId="0" fontId="17" fillId="0" borderId="15" xfId="0" applyFont="1" applyBorder="1" applyAlignment="1">
      <alignment horizontal="center" vertical="center"/>
    </xf>
    <xf numFmtId="4" fontId="17" fillId="0" borderId="16" xfId="0" applyNumberFormat="1" applyFont="1" applyBorder="1" applyAlignment="1">
      <alignment horizontal="right" vertical="center" wrapText="1"/>
    </xf>
    <xf numFmtId="4" fontId="17" fillId="0" borderId="16" xfId="0" applyNumberFormat="1" applyFont="1" applyBorder="1" applyAlignment="1">
      <alignment vertical="center"/>
    </xf>
    <xf numFmtId="0" fontId="18" fillId="0" borderId="17" xfId="0" applyFont="1" applyBorder="1" applyAlignment="1">
      <alignment horizontal="center" vertical="center"/>
    </xf>
    <xf numFmtId="4" fontId="18" fillId="0" borderId="18" xfId="0" applyNumberFormat="1" applyFont="1" applyBorder="1" applyAlignment="1">
      <alignment horizontal="right" vertical="center"/>
    </xf>
    <xf numFmtId="0" fontId="14" fillId="0" borderId="0" xfId="0" applyNumberFormat="1" applyFont="1" applyAlignment="1">
      <alignment horizontal="center"/>
    </xf>
    <xf numFmtId="3" fontId="11" fillId="0" borderId="7" xfId="0" quotePrefix="1" applyNumberFormat="1" applyFont="1" applyBorder="1" applyAlignment="1">
      <alignment horizontal="center" vertical="center"/>
    </xf>
    <xf numFmtId="3" fontId="11" fillId="0" borderId="8" xfId="0" quotePrefix="1" applyNumberFormat="1" applyFont="1" applyBorder="1" applyAlignment="1">
      <alignment horizontal="left" vertical="center" wrapText="1"/>
    </xf>
    <xf numFmtId="4" fontId="11" fillId="0" borderId="8" xfId="0" quotePrefix="1" applyNumberFormat="1" applyFont="1" applyBorder="1" applyAlignment="1">
      <alignment horizontal="right" vertical="center"/>
    </xf>
    <xf numFmtId="3" fontId="11" fillId="0" borderId="15" xfId="0" quotePrefix="1" applyNumberFormat="1" applyFont="1" applyBorder="1" applyAlignment="1">
      <alignment horizontal="center" vertical="center"/>
    </xf>
    <xf numFmtId="4" fontId="11" fillId="0" borderId="16" xfId="0" quotePrefix="1" applyNumberFormat="1" applyFont="1" applyBorder="1" applyAlignment="1">
      <alignment horizontal="right" vertical="center"/>
    </xf>
    <xf numFmtId="3" fontId="11" fillId="0" borderId="16" xfId="0" quotePrefix="1" applyNumberFormat="1" applyFont="1" applyBorder="1" applyAlignment="1">
      <alignment horizontal="left" vertical="center" wrapText="1"/>
    </xf>
    <xf numFmtId="3" fontId="11" fillId="0" borderId="17" xfId="0" quotePrefix="1" applyNumberFormat="1" applyFont="1" applyBorder="1" applyAlignment="1">
      <alignment horizontal="center" vertical="center"/>
    </xf>
    <xf numFmtId="3" fontId="11" fillId="0" borderId="18" xfId="0" quotePrefix="1" applyNumberFormat="1" applyFont="1" applyBorder="1" applyAlignment="1">
      <alignment horizontal="left" vertical="center" wrapText="1"/>
    </xf>
    <xf numFmtId="4" fontId="11" fillId="0" borderId="18" xfId="0" quotePrefix="1" applyNumberFormat="1" applyFont="1" applyBorder="1" applyAlignment="1">
      <alignment horizontal="right" vertical="center"/>
    </xf>
    <xf numFmtId="4" fontId="21" fillId="5" borderId="5" xfId="0" applyNumberFormat="1" applyFont="1" applyFill="1" applyBorder="1" applyAlignment="1">
      <alignment horizontal="right" vertical="center"/>
    </xf>
    <xf numFmtId="3" fontId="21" fillId="5" borderId="9" xfId="0" applyNumberFormat="1" applyFont="1" applyFill="1" applyBorder="1" applyAlignment="1">
      <alignment horizontal="right" vertical="center"/>
    </xf>
    <xf numFmtId="3" fontId="21" fillId="5" borderId="10" xfId="0" applyNumberFormat="1" applyFont="1" applyFill="1" applyBorder="1" applyAlignment="1">
      <alignment horizontal="right" vertical="center"/>
    </xf>
    <xf numFmtId="4" fontId="23" fillId="5" borderId="5" xfId="0" applyNumberFormat="1" applyFont="1" applyFill="1" applyBorder="1" applyAlignment="1">
      <alignment vertical="center"/>
    </xf>
    <xf numFmtId="3" fontId="10" fillId="0" borderId="0" xfId="0" quotePrefix="1" applyNumberFormat="1" applyFont="1" applyAlignment="1">
      <alignment horizontal="center" vertical="center"/>
    </xf>
    <xf numFmtId="3" fontId="19" fillId="0" borderId="0" xfId="0" quotePrefix="1" applyNumberFormat="1" applyFont="1" applyBorder="1" applyAlignment="1">
      <alignment horizontal="center"/>
    </xf>
    <xf numFmtId="3" fontId="26" fillId="0" borderId="10" xfId="0" applyNumberFormat="1" applyFont="1" applyBorder="1" applyAlignment="1">
      <alignment horizontal="right" vertical="center"/>
    </xf>
    <xf numFmtId="4" fontId="18" fillId="0" borderId="12" xfId="0" applyNumberFormat="1" applyFont="1" applyBorder="1" applyAlignment="1">
      <alignment horizontal="right" vertical="center"/>
    </xf>
    <xf numFmtId="4" fontId="27" fillId="0" borderId="12" xfId="0" applyNumberFormat="1" applyFont="1" applyBorder="1" applyAlignment="1">
      <alignment horizontal="right" vertical="center"/>
    </xf>
    <xf numFmtId="4" fontId="18" fillId="0" borderId="22" xfId="0" quotePrefix="1" applyNumberFormat="1" applyFont="1" applyBorder="1" applyAlignment="1">
      <alignment horizontal="right" vertical="center"/>
    </xf>
    <xf numFmtId="4" fontId="11" fillId="0" borderId="5" xfId="0" applyNumberFormat="1" applyFont="1" applyBorder="1" applyAlignment="1">
      <alignment horizontal="right" vertical="center"/>
    </xf>
    <xf numFmtId="4" fontId="20" fillId="0" borderId="5" xfId="0" applyNumberFormat="1" applyFont="1" applyBorder="1"/>
    <xf numFmtId="3" fontId="11" fillId="0" borderId="5" xfId="0" applyNumberFormat="1" applyFont="1" applyBorder="1" applyAlignment="1">
      <alignment horizontal="right" vertical="center"/>
    </xf>
    <xf numFmtId="4" fontId="20" fillId="0" borderId="0" xfId="0" applyNumberFormat="1" applyFont="1" applyBorder="1"/>
    <xf numFmtId="3" fontId="15" fillId="0" borderId="19" xfId="0" quotePrefix="1" applyNumberFormat="1" applyFont="1" applyBorder="1" applyAlignment="1">
      <alignment horizontal="center" vertical="center" wrapText="1"/>
    </xf>
    <xf numFmtId="3" fontId="28" fillId="0" borderId="10" xfId="0" applyNumberFormat="1" applyFont="1" applyBorder="1" applyAlignment="1">
      <alignment horizontal="right" vertical="center"/>
    </xf>
    <xf numFmtId="49" fontId="15" fillId="0" borderId="26" xfId="0" applyNumberFormat="1" applyFont="1" applyBorder="1" applyAlignment="1">
      <alignment vertical="center" wrapText="1"/>
    </xf>
    <xf numFmtId="49" fontId="15" fillId="0" borderId="26" xfId="0" applyNumberFormat="1" applyFont="1" applyBorder="1" applyAlignment="1">
      <alignment vertical="center"/>
    </xf>
    <xf numFmtId="0" fontId="14" fillId="0" borderId="26" xfId="0" applyNumberFormat="1" applyFont="1" applyBorder="1" applyAlignment="1">
      <alignment horizontal="center" vertical="center"/>
    </xf>
    <xf numFmtId="49" fontId="14" fillId="0" borderId="28" xfId="0" applyNumberFormat="1" applyFont="1" applyBorder="1" applyAlignment="1">
      <alignment vertical="center"/>
    </xf>
    <xf numFmtId="4" fontId="14" fillId="0" borderId="28" xfId="0" applyNumberFormat="1" applyFont="1" applyBorder="1" applyAlignment="1">
      <alignment horizontal="center" vertical="center"/>
    </xf>
    <xf numFmtId="49" fontId="14" fillId="0" borderId="18" xfId="0" applyNumberFormat="1" applyFont="1" applyBorder="1" applyAlignment="1">
      <alignment vertical="center"/>
    </xf>
    <xf numFmtId="4" fontId="14" fillId="0" borderId="18" xfId="0" applyNumberFormat="1" applyFont="1" applyBorder="1" applyAlignment="1">
      <alignment horizontal="center" vertical="center"/>
    </xf>
    <xf numFmtId="4" fontId="11" fillId="0" borderId="9" xfId="0" applyNumberFormat="1" applyFont="1" applyBorder="1" applyAlignment="1">
      <alignment horizontal="center" vertical="center"/>
    </xf>
    <xf numFmtId="0" fontId="14" fillId="0" borderId="26" xfId="0" applyNumberFormat="1" applyFont="1" applyBorder="1" applyAlignment="1">
      <alignment horizontal="center"/>
    </xf>
    <xf numFmtId="49" fontId="14" fillId="0" borderId="8" xfId="0" applyNumberFormat="1" applyFont="1" applyBorder="1" applyAlignment="1">
      <alignment vertical="center"/>
    </xf>
    <xf numFmtId="4" fontId="14" fillId="0" borderId="8" xfId="0" applyNumberFormat="1" applyFont="1" applyBorder="1" applyAlignment="1">
      <alignment horizontal="center" vertical="center"/>
    </xf>
    <xf numFmtId="49" fontId="14" fillId="0" borderId="12" xfId="0" applyNumberFormat="1" applyFont="1" applyBorder="1" applyAlignment="1">
      <alignment vertical="center"/>
    </xf>
    <xf numFmtId="3" fontId="14" fillId="0" borderId="33" xfId="0" applyNumberFormat="1" applyFont="1" applyBorder="1"/>
    <xf numFmtId="0" fontId="14" fillId="0" borderId="33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right" vertical="center"/>
    </xf>
    <xf numFmtId="4" fontId="11" fillId="0" borderId="5" xfId="0" applyNumberFormat="1" applyFont="1" applyBorder="1" applyAlignment="1">
      <alignment horizontal="center"/>
    </xf>
    <xf numFmtId="0" fontId="14" fillId="0" borderId="35" xfId="0" applyNumberFormat="1" applyFont="1" applyBorder="1" applyAlignment="1">
      <alignment horizontal="center"/>
    </xf>
    <xf numFmtId="4" fontId="7" fillId="4" borderId="2" xfId="0" applyNumberFormat="1" applyFont="1" applyFill="1" applyBorder="1" applyAlignment="1">
      <alignment wrapText="1"/>
    </xf>
    <xf numFmtId="4" fontId="3" fillId="6" borderId="2" xfId="0" applyNumberFormat="1" applyFont="1" applyFill="1" applyBorder="1" applyAlignment="1">
      <alignment wrapText="1"/>
    </xf>
    <xf numFmtId="4" fontId="9" fillId="3" borderId="2" xfId="0" applyNumberFormat="1" applyFont="1" applyFill="1" applyBorder="1" applyAlignment="1">
      <alignment wrapText="1"/>
    </xf>
    <xf numFmtId="4" fontId="25" fillId="3" borderId="2" xfId="0" applyNumberFormat="1" applyFont="1" applyFill="1" applyBorder="1" applyAlignment="1">
      <alignment wrapText="1"/>
    </xf>
    <xf numFmtId="4" fontId="8" fillId="4" borderId="2" xfId="0" applyNumberFormat="1" applyFont="1" applyFill="1" applyBorder="1" applyAlignment="1">
      <alignment wrapText="1"/>
    </xf>
    <xf numFmtId="4" fontId="4" fillId="6" borderId="2" xfId="0" applyNumberFormat="1" applyFont="1" applyFill="1" applyBorder="1" applyAlignment="1">
      <alignment wrapText="1"/>
    </xf>
    <xf numFmtId="4" fontId="24" fillId="3" borderId="2" xfId="0" applyNumberFormat="1" applyFont="1" applyFill="1" applyBorder="1" applyAlignment="1">
      <alignment wrapText="1"/>
    </xf>
    <xf numFmtId="4" fontId="29" fillId="3" borderId="2" xfId="0" applyNumberFormat="1" applyFont="1" applyFill="1" applyBorder="1" applyAlignment="1">
      <alignment wrapText="1"/>
    </xf>
    <xf numFmtId="0" fontId="30" fillId="0" borderId="0" xfId="0" applyFont="1" applyAlignment="1">
      <alignment horizontal="left" indent="1"/>
    </xf>
    <xf numFmtId="0" fontId="3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 wrapText="1"/>
    </xf>
    <xf numFmtId="4" fontId="3" fillId="7" borderId="2" xfId="0" applyNumberFormat="1" applyFont="1" applyFill="1" applyBorder="1" applyAlignment="1">
      <alignment wrapText="1"/>
    </xf>
    <xf numFmtId="4" fontId="4" fillId="7" borderId="2" xfId="0" applyNumberFormat="1" applyFont="1" applyFill="1" applyBorder="1" applyAlignment="1">
      <alignment wrapText="1"/>
    </xf>
    <xf numFmtId="1" fontId="11" fillId="0" borderId="15" xfId="0" quotePrefix="1" applyNumberFormat="1" applyFont="1" applyBorder="1" applyAlignment="1">
      <alignment horizontal="center" vertical="center"/>
    </xf>
    <xf numFmtId="1" fontId="11" fillId="0" borderId="7" xfId="0" quotePrefix="1" applyNumberFormat="1" applyFont="1" applyBorder="1" applyAlignment="1">
      <alignment horizontal="center" vertical="center"/>
    </xf>
    <xf numFmtId="3" fontId="11" fillId="0" borderId="18" xfId="0" applyNumberFormat="1" applyFont="1" applyBorder="1" applyAlignment="1">
      <alignment horizontal="right" vertical="center"/>
    </xf>
    <xf numFmtId="3" fontId="11" fillId="0" borderId="36" xfId="0" applyNumberFormat="1" applyFont="1" applyBorder="1" applyAlignment="1">
      <alignment horizontal="right" vertical="center"/>
    </xf>
    <xf numFmtId="0" fontId="9" fillId="3" borderId="2" xfId="0" applyFont="1" applyFill="1" applyBorder="1" applyAlignment="1">
      <alignment wrapText="1"/>
    </xf>
    <xf numFmtId="0" fontId="3" fillId="3" borderId="2" xfId="0" applyFont="1" applyFill="1" applyBorder="1" applyAlignment="1">
      <alignment horizontal="right" wrapText="1"/>
    </xf>
    <xf numFmtId="0" fontId="4" fillId="3" borderId="2" xfId="0" applyFont="1" applyFill="1" applyBorder="1" applyAlignment="1">
      <alignment horizontal="right" wrapText="1"/>
    </xf>
    <xf numFmtId="4" fontId="3" fillId="0" borderId="2" xfId="0" applyNumberFormat="1" applyFont="1" applyFill="1" applyBorder="1" applyAlignment="1">
      <alignment wrapText="1"/>
    </xf>
    <xf numFmtId="4" fontId="4" fillId="0" borderId="2" xfId="0" applyNumberFormat="1" applyFont="1" applyFill="1" applyBorder="1" applyAlignment="1">
      <alignment wrapText="1"/>
    </xf>
    <xf numFmtId="4" fontId="31" fillId="3" borderId="2" xfId="0" applyNumberFormat="1" applyFont="1" applyFill="1" applyBorder="1" applyAlignment="1">
      <alignment wrapText="1"/>
    </xf>
    <xf numFmtId="3" fontId="15" fillId="0" borderId="6" xfId="0" quotePrefix="1" applyNumberFormat="1" applyFont="1" applyBorder="1" applyAlignment="1">
      <alignment horizontal="center" vertical="center" wrapText="1"/>
    </xf>
    <xf numFmtId="3" fontId="15" fillId="0" borderId="4" xfId="0" quotePrefix="1" applyNumberFormat="1" applyFont="1" applyBorder="1" applyAlignment="1">
      <alignment horizontal="center" vertical="center" wrapText="1"/>
    </xf>
    <xf numFmtId="0" fontId="16" fillId="0" borderId="5" xfId="0" quotePrefix="1" applyNumberFormat="1" applyFont="1" applyBorder="1" applyAlignment="1">
      <alignment horizontal="center" vertical="center" wrapText="1"/>
    </xf>
    <xf numFmtId="49" fontId="21" fillId="5" borderId="13" xfId="0" quotePrefix="1" applyNumberFormat="1" applyFont="1" applyFill="1" applyBorder="1" applyAlignment="1">
      <alignment horizontal="center" vertical="center" wrapText="1"/>
    </xf>
    <xf numFmtId="49" fontId="21" fillId="5" borderId="14" xfId="0" quotePrefix="1" applyNumberFormat="1" applyFont="1" applyFill="1" applyBorder="1" applyAlignment="1">
      <alignment horizontal="center" vertical="center" wrapText="1"/>
    </xf>
    <xf numFmtId="3" fontId="22" fillId="5" borderId="5" xfId="0" quotePrefix="1" applyNumberFormat="1" applyFont="1" applyFill="1" applyBorder="1" applyAlignment="1">
      <alignment horizontal="center" vertical="center"/>
    </xf>
    <xf numFmtId="0" fontId="15" fillId="0" borderId="6" xfId="0" quotePrefix="1" applyNumberFormat="1" applyFont="1" applyBorder="1" applyAlignment="1">
      <alignment horizontal="center" vertical="center" wrapText="1"/>
    </xf>
    <xf numFmtId="0" fontId="15" fillId="0" borderId="4" xfId="0" quotePrefix="1" applyNumberFormat="1" applyFont="1" applyBorder="1" applyAlignment="1">
      <alignment horizontal="center" vertical="center" wrapText="1"/>
    </xf>
    <xf numFmtId="0" fontId="15" fillId="0" borderId="6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 wrapText="1"/>
    </xf>
    <xf numFmtId="0" fontId="16" fillId="0" borderId="6" xfId="0" quotePrefix="1" applyNumberFormat="1" applyFont="1" applyBorder="1" applyAlignment="1">
      <alignment horizontal="center" vertical="center" wrapText="1"/>
    </xf>
    <xf numFmtId="49" fontId="21" fillId="5" borderId="13" xfId="0" quotePrefix="1" applyNumberFormat="1" applyFont="1" applyFill="1" applyBorder="1" applyAlignment="1">
      <alignment horizontal="left" vertical="center" wrapText="1"/>
    </xf>
    <xf numFmtId="49" fontId="21" fillId="5" borderId="14" xfId="0" quotePrefix="1" applyNumberFormat="1" applyFont="1" applyFill="1" applyBorder="1" applyAlignment="1">
      <alignment horizontal="left" vertical="center" wrapText="1"/>
    </xf>
    <xf numFmtId="3" fontId="10" fillId="0" borderId="0" xfId="0" applyNumberFormat="1" applyFont="1" applyAlignment="1">
      <alignment horizontal="center" vertical="center"/>
    </xf>
    <xf numFmtId="3" fontId="10" fillId="0" borderId="0" xfId="0" quotePrefix="1" applyNumberFormat="1" applyFont="1" applyBorder="1" applyAlignment="1">
      <alignment horizontal="center" vertical="center"/>
    </xf>
    <xf numFmtId="0" fontId="16" fillId="0" borderId="13" xfId="0" quotePrefix="1" applyNumberFormat="1" applyFont="1" applyBorder="1" applyAlignment="1">
      <alignment horizontal="center" vertical="center" wrapText="1"/>
    </xf>
    <xf numFmtId="0" fontId="16" fillId="0" borderId="14" xfId="0" quotePrefix="1" applyNumberFormat="1" applyFont="1" applyBorder="1" applyAlignment="1">
      <alignment horizontal="center" vertical="center" wrapText="1"/>
    </xf>
    <xf numFmtId="49" fontId="15" fillId="0" borderId="25" xfId="0" applyNumberFormat="1" applyFont="1" applyBorder="1" applyAlignment="1">
      <alignment horizontal="center" vertical="center" wrapText="1"/>
    </xf>
    <xf numFmtId="49" fontId="15" fillId="0" borderId="27" xfId="0" applyNumberFormat="1" applyFont="1" applyBorder="1" applyAlignment="1">
      <alignment horizontal="center" vertical="center" wrapText="1"/>
    </xf>
    <xf numFmtId="49" fontId="15" fillId="0" borderId="29" xfId="0" applyNumberFormat="1" applyFont="1" applyBorder="1" applyAlignment="1">
      <alignment horizontal="center" vertical="center" wrapText="1"/>
    </xf>
    <xf numFmtId="3" fontId="11" fillId="0" borderId="13" xfId="0" applyNumberFormat="1" applyFont="1" applyBorder="1" applyAlignment="1">
      <alignment horizontal="center"/>
    </xf>
    <xf numFmtId="3" fontId="11" fillId="0" borderId="14" xfId="0" applyNumberFormat="1" applyFont="1" applyBorder="1" applyAlignment="1">
      <alignment horizontal="center"/>
    </xf>
    <xf numFmtId="49" fontId="11" fillId="0" borderId="13" xfId="0" applyNumberFormat="1" applyFont="1" applyBorder="1" applyAlignment="1">
      <alignment horizontal="right" vertical="center"/>
    </xf>
    <xf numFmtId="49" fontId="11" fillId="0" borderId="30" xfId="0" applyNumberFormat="1" applyFont="1" applyBorder="1" applyAlignment="1">
      <alignment horizontal="right" vertical="center"/>
    </xf>
    <xf numFmtId="3" fontId="15" fillId="0" borderId="20" xfId="0" quotePrefix="1" applyNumberFormat="1" applyFont="1" applyBorder="1" applyAlignment="1">
      <alignment horizontal="center" vertical="center" wrapText="1"/>
    </xf>
    <xf numFmtId="3" fontId="15" fillId="0" borderId="21" xfId="0" quotePrefix="1" applyNumberFormat="1" applyFont="1" applyBorder="1" applyAlignment="1">
      <alignment horizontal="center" vertical="center" wrapText="1"/>
    </xf>
    <xf numFmtId="3" fontId="11" fillId="0" borderId="13" xfId="0" quotePrefix="1" applyNumberFormat="1" applyFont="1" applyBorder="1" applyAlignment="1">
      <alignment horizontal="center" vertical="center"/>
    </xf>
    <xf numFmtId="3" fontId="11" fillId="0" borderId="14" xfId="0" quotePrefix="1" applyNumberFormat="1" applyFont="1" applyBorder="1" applyAlignment="1">
      <alignment horizontal="center" vertical="center"/>
    </xf>
    <xf numFmtId="3" fontId="19" fillId="0" borderId="5" xfId="0" quotePrefix="1" applyNumberFormat="1" applyFont="1" applyBorder="1" applyAlignment="1">
      <alignment horizontal="center"/>
    </xf>
    <xf numFmtId="3" fontId="15" fillId="0" borderId="20" xfId="0" applyNumberFormat="1" applyFont="1" applyBorder="1" applyAlignment="1">
      <alignment horizontal="center" vertical="center" wrapText="1"/>
    </xf>
    <xf numFmtId="3" fontId="15" fillId="0" borderId="21" xfId="0" applyNumberFormat="1" applyFont="1" applyBorder="1" applyAlignment="1">
      <alignment horizontal="center" vertical="center" wrapText="1"/>
    </xf>
    <xf numFmtId="3" fontId="15" fillId="0" borderId="23" xfId="0" applyNumberFormat="1" applyFont="1" applyBorder="1" applyAlignment="1">
      <alignment horizontal="center" vertical="center" wrapText="1"/>
    </xf>
    <xf numFmtId="3" fontId="15" fillId="0" borderId="2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wrapText="1"/>
    </xf>
    <xf numFmtId="0" fontId="3" fillId="6" borderId="2" xfId="0" applyFont="1" applyFill="1" applyBorder="1" applyAlignment="1">
      <alignment horizontal="left" wrapText="1"/>
    </xf>
    <xf numFmtId="0" fontId="3" fillId="7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left" wrapText="1"/>
    </xf>
    <xf numFmtId="0" fontId="25" fillId="3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11" fillId="0" borderId="7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9" fillId="0" borderId="0" xfId="0" quotePrefix="1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3" fontId="14" fillId="0" borderId="0" xfId="0" applyNumberFormat="1" applyFont="1" applyAlignment="1">
      <alignment wrapText="1"/>
    </xf>
    <xf numFmtId="49" fontId="15" fillId="0" borderId="31" xfId="0" applyNumberFormat="1" applyFont="1" applyBorder="1" applyAlignment="1">
      <alignment horizontal="center" vertical="center" wrapText="1"/>
    </xf>
    <xf numFmtId="49" fontId="14" fillId="0" borderId="32" xfId="0" applyNumberFormat="1" applyFont="1" applyBorder="1" applyAlignment="1">
      <alignment vertical="center" wrapText="1"/>
    </xf>
    <xf numFmtId="49" fontId="14" fillId="0" borderId="17" xfId="0" applyNumberFormat="1" applyFont="1" applyBorder="1" applyAlignment="1">
      <alignment vertical="center" wrapText="1"/>
    </xf>
    <xf numFmtId="49" fontId="14" fillId="0" borderId="7" xfId="0" applyNumberFormat="1" applyFont="1" applyBorder="1" applyAlignment="1">
      <alignment vertical="center" wrapText="1"/>
    </xf>
    <xf numFmtId="49" fontId="14" fillId="0" borderId="11" xfId="0" applyNumberFormat="1" applyFont="1" applyBorder="1" applyAlignment="1">
      <alignment vertical="center" wrapText="1"/>
    </xf>
    <xf numFmtId="3" fontId="14" fillId="0" borderId="25" xfId="0" applyNumberFormat="1" applyFont="1" applyBorder="1" applyAlignment="1">
      <alignment wrapText="1"/>
    </xf>
    <xf numFmtId="0" fontId="1" fillId="0" borderId="37" xfId="0" applyFont="1" applyBorder="1" applyAlignment="1">
      <alignment horizontal="left" wrapText="1"/>
    </xf>
    <xf numFmtId="0" fontId="0" fillId="0" borderId="37" xfId="0" applyBorder="1" applyAlignment="1">
      <alignment horizontal="left"/>
    </xf>
    <xf numFmtId="49" fontId="15" fillId="0" borderId="38" xfId="0" applyNumberFormat="1" applyFont="1" applyBorder="1" applyAlignment="1">
      <alignment vertical="center" wrapText="1"/>
    </xf>
    <xf numFmtId="0" fontId="0" fillId="0" borderId="30" xfId="0" applyBorder="1" applyAlignment="1">
      <alignment vertical="center"/>
    </xf>
    <xf numFmtId="3" fontId="32" fillId="0" borderId="0" xfId="0" quotePrefix="1" applyNumberFormat="1" applyFont="1" applyAlignment="1">
      <alignment horizontal="center" vertical="center" wrapText="1"/>
    </xf>
    <xf numFmtId="3" fontId="11" fillId="0" borderId="0" xfId="0" applyNumberFormat="1" applyFont="1" applyBorder="1" applyAlignment="1">
      <alignment horizontal="center"/>
    </xf>
    <xf numFmtId="4" fontId="11" fillId="0" borderId="0" xfId="0" applyNumberFormat="1" applyFont="1" applyBorder="1" applyAlignment="1">
      <alignment horizontal="center"/>
    </xf>
    <xf numFmtId="0" fontId="17" fillId="0" borderId="12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0" fontId="17" fillId="0" borderId="16" xfId="0" applyFont="1" applyBorder="1" applyAlignment="1">
      <alignment horizontal="left" vertical="top" wrapText="1"/>
    </xf>
    <xf numFmtId="0" fontId="18" fillId="0" borderId="18" xfId="0" applyFont="1" applyBorder="1" applyAlignment="1">
      <alignment horizontal="lef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EC327-D10E-4E83-99BF-AE3A375E13DB}">
  <dimension ref="A2:G15"/>
  <sheetViews>
    <sheetView tabSelected="1" workbookViewId="0">
      <selection activeCell="G9" sqref="G9"/>
    </sheetView>
  </sheetViews>
  <sheetFormatPr defaultRowHeight="15" x14ac:dyDescent="0.25"/>
  <cols>
    <col min="1" max="1" width="34.7109375" customWidth="1"/>
    <col min="2" max="2" width="25.140625" customWidth="1"/>
    <col min="3" max="3" width="16.85546875" customWidth="1"/>
    <col min="4" max="4" width="15.42578125" customWidth="1"/>
    <col min="5" max="5" width="14.7109375" customWidth="1"/>
    <col min="6" max="6" width="12.28515625" customWidth="1"/>
    <col min="7" max="7" width="11.42578125" customWidth="1"/>
  </cols>
  <sheetData>
    <row r="2" spans="1:7" x14ac:dyDescent="0.25">
      <c r="A2" s="1" t="s">
        <v>0</v>
      </c>
      <c r="B2" s="1"/>
      <c r="C2" s="1"/>
      <c r="D2" s="1"/>
      <c r="E2" s="1"/>
      <c r="F2" s="1"/>
      <c r="G2" s="1"/>
    </row>
    <row r="3" spans="1:7" ht="15.75" thickBot="1" x14ac:dyDescent="0.3"/>
    <row r="4" spans="1:7" ht="42.75" customHeight="1" thickBot="1" x14ac:dyDescent="0.3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ht="26.25" customHeight="1" x14ac:dyDescent="0.25">
      <c r="A5" s="3" t="s">
        <v>8</v>
      </c>
      <c r="B5" s="3"/>
      <c r="C5" s="3"/>
      <c r="D5" s="3"/>
      <c r="E5" s="3"/>
      <c r="F5" s="3"/>
      <c r="G5" s="4"/>
    </row>
    <row r="6" spans="1:7" ht="27" customHeight="1" x14ac:dyDescent="0.25">
      <c r="A6" s="5" t="s">
        <v>9</v>
      </c>
      <c r="B6" s="16">
        <v>5613085.1600000001</v>
      </c>
      <c r="C6" s="16">
        <v>5494725.8799999999</v>
      </c>
      <c r="D6" s="16">
        <v>5494725.8799999999</v>
      </c>
      <c r="E6" s="16">
        <v>5619981.8700000001</v>
      </c>
      <c r="F6" s="16">
        <v>103.4</v>
      </c>
      <c r="G6" s="17">
        <v>98.43</v>
      </c>
    </row>
    <row r="7" spans="1:7" ht="30.75" customHeight="1" x14ac:dyDescent="0.25">
      <c r="A7" s="5" t="s">
        <v>10</v>
      </c>
      <c r="B7" s="18">
        <v>186.59</v>
      </c>
      <c r="C7" s="16">
        <v>0</v>
      </c>
      <c r="D7" s="16">
        <v>0</v>
      </c>
      <c r="E7" s="16">
        <v>0</v>
      </c>
      <c r="F7" s="16">
        <f>E7/B7*100</f>
        <v>0</v>
      </c>
      <c r="G7" s="17"/>
    </row>
    <row r="8" spans="1:7" ht="27" customHeight="1" x14ac:dyDescent="0.25">
      <c r="A8" s="3" t="s">
        <v>11</v>
      </c>
      <c r="B8" s="19">
        <f>SUM(B6:B7)</f>
        <v>5613271.75</v>
      </c>
      <c r="C8" s="19">
        <f t="shared" ref="C8:E8" si="0">SUM(C6:C7)</f>
        <v>5494725.8799999999</v>
      </c>
      <c r="D8" s="19">
        <f t="shared" si="0"/>
        <v>5494725.8799999999</v>
      </c>
      <c r="E8" s="19">
        <f t="shared" si="0"/>
        <v>5619981.8700000001</v>
      </c>
      <c r="F8" s="19">
        <v>103.39</v>
      </c>
      <c r="G8" s="20">
        <v>98.43</v>
      </c>
    </row>
    <row r="9" spans="1:7" ht="25.5" customHeight="1" x14ac:dyDescent="0.25">
      <c r="A9" s="5" t="s">
        <v>12</v>
      </c>
      <c r="B9" s="16">
        <v>5554900.46</v>
      </c>
      <c r="C9" s="16">
        <v>5511470.3899999997</v>
      </c>
      <c r="D9" s="16">
        <v>5511470.3899999997</v>
      </c>
      <c r="E9" s="16">
        <v>5596915.9400000004</v>
      </c>
      <c r="F9" s="16">
        <v>100.76</v>
      </c>
      <c r="G9" s="17">
        <v>101.55</v>
      </c>
    </row>
    <row r="10" spans="1:7" ht="27.75" customHeight="1" x14ac:dyDescent="0.25">
      <c r="A10" s="5" t="s">
        <v>13</v>
      </c>
      <c r="B10" s="16">
        <v>62066.63</v>
      </c>
      <c r="C10" s="16">
        <v>43960</v>
      </c>
      <c r="D10" s="16">
        <v>43960</v>
      </c>
      <c r="E10" s="16">
        <v>26958.9</v>
      </c>
      <c r="F10" s="16">
        <v>43.44</v>
      </c>
      <c r="G10" s="17">
        <v>61.33</v>
      </c>
    </row>
    <row r="11" spans="1:7" ht="28.5" customHeight="1" x14ac:dyDescent="0.25">
      <c r="A11" s="3" t="s">
        <v>14</v>
      </c>
      <c r="B11" s="19">
        <f>SUM(B9:B10)</f>
        <v>5616967.0899999999</v>
      </c>
      <c r="C11" s="19">
        <f t="shared" ref="C11:E11" si="1">SUM(C9:C10)</f>
        <v>5555430.3899999997</v>
      </c>
      <c r="D11" s="19">
        <f t="shared" si="1"/>
        <v>5555430.3899999997</v>
      </c>
      <c r="E11" s="19">
        <f t="shared" si="1"/>
        <v>5623874.8400000008</v>
      </c>
      <c r="F11" s="19">
        <v>100.12</v>
      </c>
      <c r="G11" s="20">
        <v>101.23</v>
      </c>
    </row>
    <row r="12" spans="1:7" ht="15.75" thickBot="1" x14ac:dyDescent="0.3">
      <c r="A12" s="1"/>
      <c r="B12" s="1"/>
      <c r="C12" s="14"/>
      <c r="D12" s="14"/>
      <c r="E12" s="14"/>
      <c r="F12" s="14"/>
      <c r="G12" s="14"/>
    </row>
    <row r="13" spans="1:7" ht="50.25" customHeight="1" thickBot="1" x14ac:dyDescent="0.3">
      <c r="A13" s="10" t="s">
        <v>15</v>
      </c>
      <c r="B13" s="11" t="s">
        <v>2</v>
      </c>
      <c r="C13" s="15" t="s">
        <v>3</v>
      </c>
      <c r="D13" s="15" t="s">
        <v>4</v>
      </c>
      <c r="E13" s="15" t="s">
        <v>5</v>
      </c>
      <c r="F13" s="15" t="s">
        <v>6</v>
      </c>
      <c r="G13" s="15" t="s">
        <v>7</v>
      </c>
    </row>
    <row r="14" spans="1:7" ht="37.5" customHeight="1" x14ac:dyDescent="0.25">
      <c r="A14" s="12" t="s">
        <v>16</v>
      </c>
      <c r="B14" s="21">
        <v>63603.25</v>
      </c>
      <c r="C14" s="21">
        <v>60704.51</v>
      </c>
      <c r="D14" s="21">
        <v>60704.51</v>
      </c>
      <c r="E14" s="21">
        <v>0</v>
      </c>
      <c r="F14" s="21">
        <f>E14/B14*100</f>
        <v>0</v>
      </c>
      <c r="G14" s="22">
        <f>E14/C14*100</f>
        <v>0</v>
      </c>
    </row>
    <row r="15" spans="1:7" ht="39.75" customHeight="1" x14ac:dyDescent="0.25">
      <c r="A15" s="13" t="s">
        <v>17</v>
      </c>
      <c r="B15" s="23">
        <v>0</v>
      </c>
      <c r="C15" s="23">
        <v>60704.51</v>
      </c>
      <c r="D15" s="23">
        <v>60704.51</v>
      </c>
      <c r="E15" s="23">
        <v>60627.86</v>
      </c>
      <c r="F15" s="21"/>
      <c r="G15" s="22">
        <f>E15/C15*100</f>
        <v>99.873732610641284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064ED-5306-43E6-93E3-B4BF05492EE3}">
  <dimension ref="A1:H124"/>
  <sheetViews>
    <sheetView showGridLines="0" workbookViewId="0">
      <selection activeCell="F80" sqref="F80"/>
    </sheetView>
  </sheetViews>
  <sheetFormatPr defaultRowHeight="11.25" x14ac:dyDescent="0.15"/>
  <cols>
    <col min="1" max="1" width="32.7109375" style="1" customWidth="1"/>
    <col min="2" max="2" width="17" style="1" customWidth="1"/>
    <col min="3" max="4" width="14.85546875" style="1" customWidth="1"/>
    <col min="5" max="5" width="15.7109375" style="1" customWidth="1"/>
    <col min="6" max="6" width="13.28515625" style="1" customWidth="1"/>
    <col min="7" max="7" width="10.140625" style="1" customWidth="1"/>
    <col min="8" max="8" width="9.42578125" style="1" customWidth="1"/>
    <col min="9" max="16384" width="9.140625" style="1"/>
  </cols>
  <sheetData>
    <row r="1" spans="1:7" ht="12" thickBot="1" x14ac:dyDescent="0.2">
      <c r="A1" s="1" t="s">
        <v>65</v>
      </c>
    </row>
    <row r="2" spans="1:7" ht="51" customHeight="1" thickBot="1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18</v>
      </c>
      <c r="G2" s="2" t="s">
        <v>19</v>
      </c>
    </row>
    <row r="3" spans="1:7" ht="25.5" x14ac:dyDescent="0.2">
      <c r="A3" s="24" t="s">
        <v>20</v>
      </c>
      <c r="B3" s="25">
        <f>B4</f>
        <v>5613271.7599999988</v>
      </c>
      <c r="C3" s="25">
        <f t="shared" ref="C3:E3" si="0">C4</f>
        <v>5494725.8799999999</v>
      </c>
      <c r="D3" s="25">
        <f t="shared" si="0"/>
        <v>5494725.8799999999</v>
      </c>
      <c r="E3" s="25">
        <f t="shared" si="0"/>
        <v>5619981.8699999992</v>
      </c>
      <c r="F3" s="26">
        <v>100.12</v>
      </c>
      <c r="G3" s="27">
        <v>102.28</v>
      </c>
    </row>
    <row r="4" spans="1:7" ht="25.5" x14ac:dyDescent="0.2">
      <c r="A4" s="5" t="s">
        <v>21</v>
      </c>
      <c r="B4" s="6">
        <f>SUM(B5,B11,B15,B29,B35,B39,B42,B46,B53,B57)</f>
        <v>5613271.7599999988</v>
      </c>
      <c r="C4" s="6">
        <f t="shared" ref="C4:E4" si="1">SUM(C5,C11,C15,C29,C35,C39,C42,C46,C53,C57)</f>
        <v>5494725.8799999999</v>
      </c>
      <c r="D4" s="6">
        <f t="shared" si="1"/>
        <v>5494725.8799999999</v>
      </c>
      <c r="E4" s="6">
        <f t="shared" si="1"/>
        <v>5619981.8699999992</v>
      </c>
      <c r="F4" s="7">
        <v>100.12</v>
      </c>
      <c r="G4" s="8">
        <v>102.28</v>
      </c>
    </row>
    <row r="5" spans="1:7" ht="24" customHeight="1" x14ac:dyDescent="0.2">
      <c r="A5" s="115" t="s">
        <v>22</v>
      </c>
      <c r="B5" s="16">
        <f>SUM(B6)</f>
        <v>17948.190000000002</v>
      </c>
      <c r="C5" s="16">
        <f>SUM(C6)</f>
        <v>65411.69</v>
      </c>
      <c r="D5" s="16">
        <f t="shared" ref="D5:E5" si="2">SUM(D6)</f>
        <v>65411.69</v>
      </c>
      <c r="E5" s="16">
        <f t="shared" si="2"/>
        <v>65186.46</v>
      </c>
      <c r="F5" s="7">
        <v>363.19</v>
      </c>
      <c r="G5" s="8">
        <v>99.66</v>
      </c>
    </row>
    <row r="6" spans="1:7" ht="40.5" customHeight="1" x14ac:dyDescent="0.2">
      <c r="A6" s="115" t="s">
        <v>23</v>
      </c>
      <c r="B6" s="16">
        <f>SUM(B7,B9)</f>
        <v>17948.190000000002</v>
      </c>
      <c r="C6" s="16">
        <f>SUM(C7,C9)</f>
        <v>65411.69</v>
      </c>
      <c r="D6" s="16">
        <f t="shared" ref="D6:E6" si="3">SUM(D7,D9)</f>
        <v>65411.69</v>
      </c>
      <c r="E6" s="16">
        <f t="shared" si="3"/>
        <v>65186.46</v>
      </c>
      <c r="F6" s="7">
        <v>363.19</v>
      </c>
      <c r="G6" s="8">
        <v>99.66</v>
      </c>
    </row>
    <row r="7" spans="1:7" ht="25.5" customHeight="1" x14ac:dyDescent="0.2">
      <c r="A7" s="28" t="s">
        <v>24</v>
      </c>
      <c r="B7" s="108">
        <v>8948.19</v>
      </c>
      <c r="C7" s="108">
        <f>SUM(C8)</f>
        <v>65411.69</v>
      </c>
      <c r="D7" s="108">
        <f t="shared" ref="D7:E7" si="4">SUM(D8)</f>
        <v>65411.69</v>
      </c>
      <c r="E7" s="108">
        <f t="shared" si="4"/>
        <v>59986.46</v>
      </c>
      <c r="F7" s="30">
        <v>670.37</v>
      </c>
      <c r="G7" s="8">
        <v>75.13</v>
      </c>
    </row>
    <row r="8" spans="1:7" ht="24.75" customHeight="1" x14ac:dyDescent="0.2">
      <c r="A8" s="28" t="s">
        <v>25</v>
      </c>
      <c r="B8" s="123"/>
      <c r="C8" s="108">
        <v>65411.69</v>
      </c>
      <c r="D8" s="108">
        <v>65411.69</v>
      </c>
      <c r="E8" s="108">
        <v>59986.46</v>
      </c>
      <c r="F8" s="30"/>
      <c r="G8" s="8">
        <v>91.71</v>
      </c>
    </row>
    <row r="9" spans="1:7" ht="38.25" x14ac:dyDescent="0.2">
      <c r="A9" s="28" t="s">
        <v>26</v>
      </c>
      <c r="B9" s="108">
        <v>9000</v>
      </c>
      <c r="C9" s="108">
        <f>SUM(C10)</f>
        <v>0</v>
      </c>
      <c r="D9" s="123"/>
      <c r="E9" s="108">
        <v>5200</v>
      </c>
      <c r="F9" s="30">
        <v>57.78</v>
      </c>
      <c r="G9" s="8"/>
    </row>
    <row r="10" spans="1:7" ht="38.25" x14ac:dyDescent="0.2">
      <c r="A10" s="28" t="s">
        <v>27</v>
      </c>
      <c r="B10" s="123"/>
      <c r="C10" s="108">
        <v>0</v>
      </c>
      <c r="D10" s="123"/>
      <c r="E10" s="108">
        <v>5200</v>
      </c>
      <c r="F10" s="30"/>
      <c r="G10" s="9"/>
    </row>
    <row r="11" spans="1:7" ht="27" customHeight="1" x14ac:dyDescent="0.2">
      <c r="A11" s="115" t="s">
        <v>28</v>
      </c>
      <c r="B11" s="5"/>
      <c r="C11" s="6">
        <f>SUM(C12)</f>
        <v>4089.31</v>
      </c>
      <c r="D11" s="6">
        <f t="shared" ref="D11:E11" si="5">SUM(D12)</f>
        <v>4089.31</v>
      </c>
      <c r="E11" s="6">
        <f t="shared" si="5"/>
        <v>4089.31</v>
      </c>
      <c r="F11" s="5"/>
      <c r="G11" s="8">
        <v>100</v>
      </c>
    </row>
    <row r="12" spans="1:7" ht="38.25" x14ac:dyDescent="0.2">
      <c r="A12" s="115" t="s">
        <v>23</v>
      </c>
      <c r="B12" s="5"/>
      <c r="C12" s="6">
        <f>SUM(C13)</f>
        <v>4089.31</v>
      </c>
      <c r="D12" s="6">
        <f t="shared" ref="D12:E12" si="6">SUM(D13)</f>
        <v>4089.31</v>
      </c>
      <c r="E12" s="6">
        <f t="shared" si="6"/>
        <v>4089.31</v>
      </c>
      <c r="F12" s="5"/>
      <c r="G12" s="8">
        <v>100</v>
      </c>
    </row>
    <row r="13" spans="1:7" ht="27.75" customHeight="1" x14ac:dyDescent="0.2">
      <c r="A13" s="28" t="s">
        <v>24</v>
      </c>
      <c r="B13" s="28"/>
      <c r="C13" s="29">
        <f>SUM(C14)</f>
        <v>4089.31</v>
      </c>
      <c r="D13" s="29">
        <v>4089.31</v>
      </c>
      <c r="E13" s="29">
        <f t="shared" ref="E13" si="7">SUM(E14)</f>
        <v>4089.31</v>
      </c>
      <c r="F13" s="28"/>
      <c r="G13" s="8">
        <v>100</v>
      </c>
    </row>
    <row r="14" spans="1:7" ht="25.5" x14ac:dyDescent="0.2">
      <c r="A14" s="28" t="s">
        <v>25</v>
      </c>
      <c r="B14" s="28"/>
      <c r="C14" s="29">
        <v>4089.31</v>
      </c>
      <c r="D14" s="29">
        <v>4089.31</v>
      </c>
      <c r="E14" s="29">
        <v>4089.31</v>
      </c>
      <c r="F14" s="28"/>
      <c r="G14" s="9"/>
    </row>
    <row r="15" spans="1:7" ht="29.25" customHeight="1" x14ac:dyDescent="0.2">
      <c r="A15" s="115" t="s">
        <v>29</v>
      </c>
      <c r="B15" s="16">
        <f>SUM(B16,B19,B23)</f>
        <v>8614.73</v>
      </c>
      <c r="C15" s="16">
        <f>SUM(C16,C19,C23)</f>
        <v>19220</v>
      </c>
      <c r="D15" s="16">
        <f t="shared" ref="D15:E15" si="8">SUM(D16,D19,D23)</f>
        <v>19220</v>
      </c>
      <c r="E15" s="16">
        <f t="shared" si="8"/>
        <v>12453.060000000001</v>
      </c>
      <c r="F15" s="7">
        <v>144.56</v>
      </c>
      <c r="G15" s="8">
        <v>64.790000000000006</v>
      </c>
    </row>
    <row r="16" spans="1:7" ht="12.75" x14ac:dyDescent="0.2">
      <c r="A16" s="115" t="s">
        <v>30</v>
      </c>
      <c r="B16" s="18">
        <v>34.54</v>
      </c>
      <c r="C16" s="16">
        <f>C17</f>
        <v>50</v>
      </c>
      <c r="D16" s="18">
        <v>50</v>
      </c>
      <c r="E16" s="18">
        <v>33.020000000000003</v>
      </c>
      <c r="F16" s="7">
        <v>95.6</v>
      </c>
      <c r="G16" s="8">
        <v>66.040000000000006</v>
      </c>
    </row>
    <row r="17" spans="1:7" ht="25.5" x14ac:dyDescent="0.2">
      <c r="A17" s="28" t="s">
        <v>31</v>
      </c>
      <c r="B17" s="123">
        <v>34.54</v>
      </c>
      <c r="C17" s="108">
        <f>SUM(C18)</f>
        <v>50</v>
      </c>
      <c r="D17" s="123">
        <v>50</v>
      </c>
      <c r="E17" s="123">
        <v>33.020000000000003</v>
      </c>
      <c r="F17" s="30">
        <v>95.6</v>
      </c>
      <c r="G17" s="8">
        <v>66.040000000000006</v>
      </c>
    </row>
    <row r="18" spans="1:7" ht="25.5" x14ac:dyDescent="0.2">
      <c r="A18" s="28" t="s">
        <v>32</v>
      </c>
      <c r="B18" s="123">
        <v>34.54</v>
      </c>
      <c r="C18" s="108">
        <v>50</v>
      </c>
      <c r="D18" s="123"/>
      <c r="E18" s="123">
        <v>33.020000000000003</v>
      </c>
      <c r="F18" s="30">
        <v>95.6</v>
      </c>
      <c r="G18" s="9"/>
    </row>
    <row r="19" spans="1:7" ht="38.25" x14ac:dyDescent="0.2">
      <c r="A19" s="115" t="s">
        <v>33</v>
      </c>
      <c r="B19" s="16">
        <v>4000</v>
      </c>
      <c r="C19" s="16">
        <f>SUM(C20)</f>
        <v>12600</v>
      </c>
      <c r="D19" s="16">
        <v>12600</v>
      </c>
      <c r="E19" s="16">
        <v>6500</v>
      </c>
      <c r="F19" s="7">
        <v>162.5</v>
      </c>
      <c r="G19" s="8">
        <v>51.59</v>
      </c>
    </row>
    <row r="20" spans="1:7" ht="12.75" x14ac:dyDescent="0.2">
      <c r="A20" s="28" t="s">
        <v>34</v>
      </c>
      <c r="B20" s="108">
        <v>4000</v>
      </c>
      <c r="C20" s="108">
        <f>SUM(C21,C22)</f>
        <v>12600</v>
      </c>
      <c r="D20" s="108">
        <v>12600</v>
      </c>
      <c r="E20" s="108">
        <v>6500</v>
      </c>
      <c r="F20" s="30">
        <v>162.5</v>
      </c>
      <c r="G20" s="8">
        <v>51.59</v>
      </c>
    </row>
    <row r="21" spans="1:7" ht="25.5" x14ac:dyDescent="0.2">
      <c r="A21" s="28" t="s">
        <v>35</v>
      </c>
      <c r="B21" s="108">
        <v>3000</v>
      </c>
      <c r="C21" s="108">
        <v>11600</v>
      </c>
      <c r="D21" s="123"/>
      <c r="E21" s="108">
        <v>5600</v>
      </c>
      <c r="F21" s="30">
        <v>186.67</v>
      </c>
      <c r="G21" s="9"/>
    </row>
    <row r="22" spans="1:7" ht="25.5" x14ac:dyDescent="0.2">
      <c r="A22" s="28" t="s">
        <v>36</v>
      </c>
      <c r="B22" s="108">
        <v>1000</v>
      </c>
      <c r="C22" s="108">
        <v>1000</v>
      </c>
      <c r="D22" s="123"/>
      <c r="E22" s="123">
        <v>900</v>
      </c>
      <c r="F22" s="30">
        <v>90</v>
      </c>
      <c r="G22" s="9"/>
    </row>
    <row r="23" spans="1:7" ht="51" x14ac:dyDescent="0.2">
      <c r="A23" s="115" t="s">
        <v>37</v>
      </c>
      <c r="B23" s="16">
        <v>4580.1899999999996</v>
      </c>
      <c r="C23" s="16">
        <f>SUM(C24,C26)</f>
        <v>6570</v>
      </c>
      <c r="D23" s="16">
        <v>6570</v>
      </c>
      <c r="E23" s="16">
        <v>5920.04</v>
      </c>
      <c r="F23" s="7">
        <v>129.25</v>
      </c>
      <c r="G23" s="8">
        <v>90.11</v>
      </c>
    </row>
    <row r="24" spans="1:7" ht="25.5" x14ac:dyDescent="0.2">
      <c r="A24" s="28" t="s">
        <v>38</v>
      </c>
      <c r="B24" s="108">
        <v>1527.5</v>
      </c>
      <c r="C24" s="108">
        <f>SUM(C25)</f>
        <v>3650</v>
      </c>
      <c r="D24" s="108">
        <v>3650</v>
      </c>
      <c r="E24" s="108">
        <v>3682.5</v>
      </c>
      <c r="F24" s="30">
        <v>241.08</v>
      </c>
      <c r="G24" s="8">
        <v>100.89</v>
      </c>
    </row>
    <row r="25" spans="1:7" ht="15.75" customHeight="1" x14ac:dyDescent="0.2">
      <c r="A25" s="28" t="s">
        <v>39</v>
      </c>
      <c r="B25" s="108">
        <v>1527.5</v>
      </c>
      <c r="C25" s="108">
        <v>3650</v>
      </c>
      <c r="D25" s="108">
        <v>3650</v>
      </c>
      <c r="E25" s="108">
        <v>3682.5</v>
      </c>
      <c r="F25" s="30">
        <v>241.08</v>
      </c>
      <c r="G25" s="9"/>
    </row>
    <row r="26" spans="1:7" ht="12.75" x14ac:dyDescent="0.2">
      <c r="A26" s="28" t="s">
        <v>40</v>
      </c>
      <c r="B26" s="108">
        <v>3052.69</v>
      </c>
      <c r="C26" s="108">
        <f>SUM(C27,C28)</f>
        <v>2920</v>
      </c>
      <c r="D26" s="108">
        <v>2920</v>
      </c>
      <c r="E26" s="108">
        <v>2237.54</v>
      </c>
      <c r="F26" s="30">
        <v>73.3</v>
      </c>
      <c r="G26" s="8">
        <v>76.63</v>
      </c>
    </row>
    <row r="27" spans="1:7" ht="12.75" x14ac:dyDescent="0.2">
      <c r="A27" s="28" t="s">
        <v>41</v>
      </c>
      <c r="B27" s="108">
        <v>3021.69</v>
      </c>
      <c r="C27" s="108">
        <v>2920</v>
      </c>
      <c r="D27" s="108">
        <v>2920</v>
      </c>
      <c r="E27" s="108">
        <v>2237.54</v>
      </c>
      <c r="F27" s="30">
        <v>74.05</v>
      </c>
      <c r="G27" s="9"/>
    </row>
    <row r="28" spans="1:7" ht="25.5" x14ac:dyDescent="0.2">
      <c r="A28" s="28" t="s">
        <v>42</v>
      </c>
      <c r="B28" s="108">
        <v>31</v>
      </c>
      <c r="C28" s="108"/>
      <c r="D28" s="123"/>
      <c r="E28" s="123"/>
      <c r="F28" s="28"/>
      <c r="G28" s="9"/>
    </row>
    <row r="29" spans="1:7" ht="27" customHeight="1" x14ac:dyDescent="0.2">
      <c r="A29" s="115" t="s">
        <v>43</v>
      </c>
      <c r="B29" s="6">
        <f>B30</f>
        <v>260973.53</v>
      </c>
      <c r="C29" s="6">
        <f t="shared" ref="C29:E29" si="9">C30</f>
        <v>327843</v>
      </c>
      <c r="D29" s="6">
        <f t="shared" si="9"/>
        <v>327843</v>
      </c>
      <c r="E29" s="6">
        <f t="shared" si="9"/>
        <v>281573.30000000005</v>
      </c>
      <c r="F29" s="7">
        <v>107.89</v>
      </c>
      <c r="G29" s="8">
        <v>85.89</v>
      </c>
    </row>
    <row r="30" spans="1:7" ht="38.25" x14ac:dyDescent="0.2">
      <c r="A30" s="115" t="s">
        <v>33</v>
      </c>
      <c r="B30" s="6">
        <f>SUM(B31)</f>
        <v>260973.53</v>
      </c>
      <c r="C30" s="6">
        <f t="shared" ref="C30:E30" si="10">SUM(C31)</f>
        <v>327843</v>
      </c>
      <c r="D30" s="6">
        <f t="shared" si="10"/>
        <v>327843</v>
      </c>
      <c r="E30" s="6">
        <f t="shared" si="10"/>
        <v>281573.30000000005</v>
      </c>
      <c r="F30" s="7">
        <v>107.89</v>
      </c>
      <c r="G30" s="8">
        <v>85.89</v>
      </c>
    </row>
    <row r="31" spans="1:7" ht="12.75" x14ac:dyDescent="0.2">
      <c r="A31" s="28" t="s">
        <v>34</v>
      </c>
      <c r="B31" s="29">
        <f>SUM(B32:B34)</f>
        <v>260973.53</v>
      </c>
      <c r="C31" s="29">
        <f t="shared" ref="C31:E31" si="11">SUM(C32:C34)</f>
        <v>327843</v>
      </c>
      <c r="D31" s="29">
        <f t="shared" si="11"/>
        <v>327843</v>
      </c>
      <c r="E31" s="29">
        <f t="shared" si="11"/>
        <v>281573.30000000005</v>
      </c>
      <c r="F31" s="30">
        <v>107.89</v>
      </c>
      <c r="G31" s="8">
        <v>85.89</v>
      </c>
    </row>
    <row r="32" spans="1:7" ht="25.5" x14ac:dyDescent="0.2">
      <c r="A32" s="28" t="s">
        <v>44</v>
      </c>
      <c r="B32" s="29">
        <v>0</v>
      </c>
      <c r="C32" s="29">
        <v>200</v>
      </c>
      <c r="D32" s="29">
        <v>200</v>
      </c>
      <c r="E32" s="30">
        <v>83.13</v>
      </c>
      <c r="F32" s="28"/>
      <c r="G32" s="9"/>
    </row>
    <row r="33" spans="1:7" ht="12.75" x14ac:dyDescent="0.2">
      <c r="A33" s="28" t="s">
        <v>45</v>
      </c>
      <c r="B33" s="29">
        <v>108942.5</v>
      </c>
      <c r="C33" s="29">
        <v>163000</v>
      </c>
      <c r="D33" s="29">
        <v>163000</v>
      </c>
      <c r="E33" s="29">
        <v>138821.17000000001</v>
      </c>
      <c r="F33" s="30"/>
      <c r="G33" s="9"/>
    </row>
    <row r="34" spans="1:7" ht="15" customHeight="1" x14ac:dyDescent="0.2">
      <c r="A34" s="28" t="s">
        <v>46</v>
      </c>
      <c r="B34" s="29">
        <v>152031.03</v>
      </c>
      <c r="C34" s="29">
        <v>164643</v>
      </c>
      <c r="D34" s="29">
        <v>164643</v>
      </c>
      <c r="E34" s="29">
        <v>142669</v>
      </c>
      <c r="F34" s="30"/>
      <c r="G34" s="9"/>
    </row>
    <row r="35" spans="1:7" ht="32.25" customHeight="1" x14ac:dyDescent="0.2">
      <c r="A35" s="115" t="s">
        <v>47</v>
      </c>
      <c r="B35" s="6">
        <f t="shared" ref="B35:B37" si="12">SUM(B36)</f>
        <v>352686.28</v>
      </c>
      <c r="C35" s="6">
        <f t="shared" ref="C35" si="13">SUM(C36)</f>
        <v>376000</v>
      </c>
      <c r="D35" s="6">
        <f t="shared" ref="D35" si="14">SUM(D36)</f>
        <v>376000</v>
      </c>
      <c r="E35" s="6">
        <f t="shared" ref="E35" si="15">SUM(E36)</f>
        <v>353587.94</v>
      </c>
      <c r="F35" s="7">
        <v>100.26</v>
      </c>
      <c r="G35" s="8">
        <v>94.04</v>
      </c>
    </row>
    <row r="36" spans="1:7" ht="38.25" x14ac:dyDescent="0.2">
      <c r="A36" s="115" t="s">
        <v>23</v>
      </c>
      <c r="B36" s="6">
        <f t="shared" si="12"/>
        <v>352686.28</v>
      </c>
      <c r="C36" s="6">
        <f t="shared" ref="C36" si="16">SUM(C37)</f>
        <v>376000</v>
      </c>
      <c r="D36" s="6">
        <f t="shared" ref="D36:E36" si="17">SUM(D37)</f>
        <v>376000</v>
      </c>
      <c r="E36" s="6">
        <f t="shared" si="17"/>
        <v>353587.94</v>
      </c>
      <c r="F36" s="7">
        <v>100.26</v>
      </c>
      <c r="G36" s="8">
        <v>94.04</v>
      </c>
    </row>
    <row r="37" spans="1:7" ht="29.25" customHeight="1" x14ac:dyDescent="0.2">
      <c r="A37" s="28" t="s">
        <v>24</v>
      </c>
      <c r="B37" s="29">
        <f t="shared" si="12"/>
        <v>352686.28</v>
      </c>
      <c r="C37" s="29">
        <f t="shared" ref="C37" si="18">SUM(C38)</f>
        <v>376000</v>
      </c>
      <c r="D37" s="29">
        <f t="shared" ref="D37:E37" si="19">SUM(D38)</f>
        <v>376000</v>
      </c>
      <c r="E37" s="29">
        <f t="shared" si="19"/>
        <v>353587.94</v>
      </c>
      <c r="F37" s="30">
        <v>100.26</v>
      </c>
      <c r="G37" s="8">
        <v>94.04</v>
      </c>
    </row>
    <row r="38" spans="1:7" ht="25.5" x14ac:dyDescent="0.2">
      <c r="A38" s="28" t="s">
        <v>25</v>
      </c>
      <c r="B38" s="29">
        <v>352686.28</v>
      </c>
      <c r="C38" s="29">
        <v>376000</v>
      </c>
      <c r="D38" s="29">
        <v>376000</v>
      </c>
      <c r="E38" s="29">
        <v>353587.94</v>
      </c>
      <c r="F38" s="28"/>
      <c r="G38" s="9"/>
    </row>
    <row r="39" spans="1:7" ht="39" customHeight="1" x14ac:dyDescent="0.2">
      <c r="A39" s="115" t="s">
        <v>48</v>
      </c>
      <c r="B39" s="6">
        <f>SUM(B40)</f>
        <v>0</v>
      </c>
      <c r="C39" s="6">
        <f>SUM(C40)</f>
        <v>2750</v>
      </c>
      <c r="D39" s="6">
        <f t="shared" ref="D39:E39" si="20">SUM(D40)</f>
        <v>2750</v>
      </c>
      <c r="E39" s="6">
        <f t="shared" si="20"/>
        <v>2750</v>
      </c>
      <c r="F39" s="5"/>
      <c r="G39" s="8">
        <v>100</v>
      </c>
    </row>
    <row r="40" spans="1:7" ht="38.25" x14ac:dyDescent="0.2">
      <c r="A40" s="115" t="s">
        <v>23</v>
      </c>
      <c r="B40" s="6">
        <f>SUM(B41)</f>
        <v>0</v>
      </c>
      <c r="C40" s="6">
        <f>SUM(C41)</f>
        <v>2750</v>
      </c>
      <c r="D40" s="6">
        <f t="shared" ref="D40:E40" si="21">SUM(D41)</f>
        <v>2750</v>
      </c>
      <c r="E40" s="6">
        <f t="shared" si="21"/>
        <v>2750</v>
      </c>
      <c r="F40" s="5"/>
      <c r="G40" s="8">
        <v>100</v>
      </c>
    </row>
    <row r="41" spans="1:7" ht="27" customHeight="1" x14ac:dyDescent="0.2">
      <c r="A41" s="28" t="s">
        <v>24</v>
      </c>
      <c r="B41" s="29">
        <v>0</v>
      </c>
      <c r="C41" s="29">
        <v>2750</v>
      </c>
      <c r="D41" s="29">
        <v>2750</v>
      </c>
      <c r="E41" s="29">
        <v>2750</v>
      </c>
      <c r="F41" s="28"/>
      <c r="G41" s="9"/>
    </row>
    <row r="42" spans="1:7" ht="39.75" customHeight="1" x14ac:dyDescent="0.2">
      <c r="A42" s="115" t="s">
        <v>49</v>
      </c>
      <c r="B42" s="6">
        <f>B43</f>
        <v>11700.77</v>
      </c>
      <c r="C42" s="6">
        <f t="shared" ref="C42:E42" si="22">C43</f>
        <v>35681.879999999997</v>
      </c>
      <c r="D42" s="6">
        <f t="shared" si="22"/>
        <v>35681.879999999997</v>
      </c>
      <c r="E42" s="6">
        <f t="shared" si="22"/>
        <v>35277.980000000003</v>
      </c>
      <c r="F42" s="30">
        <v>301.5</v>
      </c>
      <c r="G42" s="8">
        <v>98.86</v>
      </c>
    </row>
    <row r="43" spans="1:7" ht="38.25" x14ac:dyDescent="0.2">
      <c r="A43" s="115" t="s">
        <v>23</v>
      </c>
      <c r="B43" s="6">
        <f>B44</f>
        <v>11700.77</v>
      </c>
      <c r="C43" s="6">
        <f t="shared" ref="C43:E43" si="23">C44</f>
        <v>35681.879999999997</v>
      </c>
      <c r="D43" s="6">
        <f t="shared" si="23"/>
        <v>35681.879999999997</v>
      </c>
      <c r="E43" s="6">
        <f t="shared" si="23"/>
        <v>35277.980000000003</v>
      </c>
      <c r="F43" s="30">
        <v>301.5</v>
      </c>
      <c r="G43" s="8">
        <v>98.86</v>
      </c>
    </row>
    <row r="44" spans="1:7" ht="29.25" customHeight="1" x14ac:dyDescent="0.2">
      <c r="A44" s="28" t="s">
        <v>24</v>
      </c>
      <c r="B44" s="29">
        <f>B45</f>
        <v>11700.77</v>
      </c>
      <c r="C44" s="29">
        <f t="shared" ref="C44:E44" si="24">C45</f>
        <v>35681.879999999997</v>
      </c>
      <c r="D44" s="29">
        <f t="shared" si="24"/>
        <v>35681.879999999997</v>
      </c>
      <c r="E44" s="29">
        <f t="shared" si="24"/>
        <v>35277.980000000003</v>
      </c>
      <c r="F44" s="30">
        <v>301.5</v>
      </c>
      <c r="G44" s="8">
        <v>98.86</v>
      </c>
    </row>
    <row r="45" spans="1:7" ht="25.5" x14ac:dyDescent="0.2">
      <c r="A45" s="28" t="s">
        <v>25</v>
      </c>
      <c r="B45" s="29">
        <v>11700.77</v>
      </c>
      <c r="C45" s="29">
        <v>35681.879999999997</v>
      </c>
      <c r="D45" s="29">
        <v>35681.879999999997</v>
      </c>
      <c r="E45" s="29">
        <v>35277.980000000003</v>
      </c>
      <c r="F45" s="28"/>
      <c r="G45" s="9"/>
    </row>
    <row r="46" spans="1:7" ht="29.25" customHeight="1" x14ac:dyDescent="0.2">
      <c r="A46" s="115" t="s">
        <v>50</v>
      </c>
      <c r="B46" s="6">
        <f>B47</f>
        <v>4952662.6599999992</v>
      </c>
      <c r="C46" s="6">
        <f t="shared" ref="C46:E46" si="25">C47</f>
        <v>4658730</v>
      </c>
      <c r="D46" s="6">
        <f t="shared" si="25"/>
        <v>4658730</v>
      </c>
      <c r="E46" s="6">
        <f t="shared" si="25"/>
        <v>4859677.8199999994</v>
      </c>
      <c r="F46" s="7">
        <v>98.12</v>
      </c>
      <c r="G46" s="8">
        <v>104.31</v>
      </c>
    </row>
    <row r="47" spans="1:7" ht="28.5" customHeight="1" x14ac:dyDescent="0.2">
      <c r="A47" s="115" t="s">
        <v>51</v>
      </c>
      <c r="B47" s="6">
        <f>SUM(B48,B51)</f>
        <v>4952662.6599999992</v>
      </c>
      <c r="C47" s="6">
        <f t="shared" ref="C47:E47" si="26">SUM(C48,C51)</f>
        <v>4658730</v>
      </c>
      <c r="D47" s="6">
        <f t="shared" si="26"/>
        <v>4658730</v>
      </c>
      <c r="E47" s="6">
        <f t="shared" si="26"/>
        <v>4859677.8199999994</v>
      </c>
      <c r="F47" s="7">
        <v>98.12</v>
      </c>
      <c r="G47" s="8">
        <v>104.31</v>
      </c>
    </row>
    <row r="48" spans="1:7" ht="38.25" x14ac:dyDescent="0.2">
      <c r="A48" s="28" t="s">
        <v>52</v>
      </c>
      <c r="B48" s="29">
        <f>SUM(B49:B50)</f>
        <v>4913066.3499999996</v>
      </c>
      <c r="C48" s="29">
        <f t="shared" ref="C48:E48" si="27">SUM(C49:C50)</f>
        <v>4558730</v>
      </c>
      <c r="D48" s="29">
        <f t="shared" si="27"/>
        <v>4558730</v>
      </c>
      <c r="E48" s="29">
        <f t="shared" si="27"/>
        <v>4843781.55</v>
      </c>
      <c r="F48" s="30">
        <v>98.59</v>
      </c>
      <c r="G48" s="8">
        <v>106.25</v>
      </c>
    </row>
    <row r="49" spans="1:7" ht="38.25" x14ac:dyDescent="0.2">
      <c r="A49" s="28" t="s">
        <v>53</v>
      </c>
      <c r="B49" s="29">
        <v>4762851.01</v>
      </c>
      <c r="C49" s="29">
        <v>4456930</v>
      </c>
      <c r="D49" s="29">
        <v>4456930</v>
      </c>
      <c r="E49" s="29">
        <v>4742038.83</v>
      </c>
      <c r="F49" s="30">
        <v>99.56</v>
      </c>
      <c r="G49" s="8">
        <v>106.4</v>
      </c>
    </row>
    <row r="50" spans="1:7" ht="51" x14ac:dyDescent="0.2">
      <c r="A50" s="28" t="s">
        <v>54</v>
      </c>
      <c r="B50" s="29">
        <v>150215.34</v>
      </c>
      <c r="C50" s="29">
        <v>101800</v>
      </c>
      <c r="D50" s="29">
        <v>101800</v>
      </c>
      <c r="E50" s="29">
        <v>101742.72</v>
      </c>
      <c r="F50" s="30">
        <v>67.73</v>
      </c>
      <c r="G50" s="8">
        <v>99.94</v>
      </c>
    </row>
    <row r="51" spans="1:7" ht="38.25" x14ac:dyDescent="0.2">
      <c r="A51" s="28" t="s">
        <v>55</v>
      </c>
      <c r="B51" s="29">
        <f>B52</f>
        <v>39596.31</v>
      </c>
      <c r="C51" s="29">
        <f t="shared" ref="C51:D51" si="28">C52</f>
        <v>100000</v>
      </c>
      <c r="D51" s="29">
        <f t="shared" si="28"/>
        <v>100000</v>
      </c>
      <c r="E51" s="29">
        <v>15896.27</v>
      </c>
      <c r="F51" s="30">
        <v>40.15</v>
      </c>
      <c r="G51" s="8">
        <v>15.9</v>
      </c>
    </row>
    <row r="52" spans="1:7" ht="38.25" x14ac:dyDescent="0.2">
      <c r="A52" s="28" t="s">
        <v>56</v>
      </c>
      <c r="B52" s="29">
        <v>39596.31</v>
      </c>
      <c r="C52" s="29">
        <v>100000</v>
      </c>
      <c r="D52" s="29">
        <v>100000</v>
      </c>
      <c r="E52" s="29">
        <v>15896.27</v>
      </c>
      <c r="F52" s="30">
        <v>40.15</v>
      </c>
      <c r="G52" s="8">
        <v>15.9</v>
      </c>
    </row>
    <row r="53" spans="1:7" ht="29.25" customHeight="1" x14ac:dyDescent="0.2">
      <c r="A53" s="115" t="s">
        <v>57</v>
      </c>
      <c r="B53" s="6">
        <v>1270.8</v>
      </c>
      <c r="C53" s="6">
        <v>0</v>
      </c>
      <c r="D53" s="6">
        <v>0</v>
      </c>
      <c r="E53" s="6">
        <v>1236</v>
      </c>
      <c r="F53" s="7">
        <v>97.26</v>
      </c>
      <c r="G53" s="9"/>
    </row>
    <row r="54" spans="1:7" ht="51" x14ac:dyDescent="0.2">
      <c r="A54" s="115" t="s">
        <v>37</v>
      </c>
      <c r="B54" s="6">
        <v>1270.8</v>
      </c>
      <c r="C54" s="6">
        <v>0</v>
      </c>
      <c r="D54" s="6">
        <v>0</v>
      </c>
      <c r="E54" s="6">
        <v>1236</v>
      </c>
      <c r="F54" s="7">
        <v>97.26</v>
      </c>
      <c r="G54" s="9"/>
    </row>
    <row r="55" spans="1:7" ht="12.75" x14ac:dyDescent="0.2">
      <c r="A55" s="28" t="s">
        <v>58</v>
      </c>
      <c r="B55" s="29">
        <v>1270.8</v>
      </c>
      <c r="C55" s="29">
        <f>SUM(C56)</f>
        <v>0</v>
      </c>
      <c r="D55" s="29">
        <f>SUM(D56)</f>
        <v>0</v>
      </c>
      <c r="E55" s="29">
        <v>1236</v>
      </c>
      <c r="F55" s="30">
        <v>97.26</v>
      </c>
      <c r="G55" s="9"/>
    </row>
    <row r="56" spans="1:7" ht="25.5" x14ac:dyDescent="0.2">
      <c r="A56" s="28" t="s">
        <v>59</v>
      </c>
      <c r="B56" s="29">
        <v>1270.8</v>
      </c>
      <c r="C56" s="29"/>
      <c r="D56" s="29"/>
      <c r="E56" s="29">
        <v>1236</v>
      </c>
      <c r="F56" s="30">
        <v>97.26</v>
      </c>
      <c r="G56" s="9"/>
    </row>
    <row r="57" spans="1:7" ht="51" x14ac:dyDescent="0.2">
      <c r="A57" s="115" t="s">
        <v>60</v>
      </c>
      <c r="B57" s="6">
        <f>SUM(B58,B61)</f>
        <v>7414.8</v>
      </c>
      <c r="C57" s="6">
        <f t="shared" ref="C57:E57" si="29">SUM(C58,C61)</f>
        <v>5000</v>
      </c>
      <c r="D57" s="6">
        <f t="shared" si="29"/>
        <v>5000</v>
      </c>
      <c r="E57" s="6">
        <f t="shared" si="29"/>
        <v>4150</v>
      </c>
      <c r="F57" s="7">
        <v>55.97</v>
      </c>
      <c r="G57" s="8">
        <v>83</v>
      </c>
    </row>
    <row r="58" spans="1:7" ht="38.25" x14ac:dyDescent="0.2">
      <c r="A58" s="115" t="s">
        <v>33</v>
      </c>
      <c r="B58" s="6">
        <f>B59</f>
        <v>7228.21</v>
      </c>
      <c r="C58" s="6">
        <f t="shared" ref="C58:E59" si="30">C59</f>
        <v>5000</v>
      </c>
      <c r="D58" s="6">
        <f t="shared" si="30"/>
        <v>5000</v>
      </c>
      <c r="E58" s="6">
        <f t="shared" si="30"/>
        <v>4150</v>
      </c>
      <c r="F58" s="7">
        <v>57.41</v>
      </c>
      <c r="G58" s="8">
        <v>83</v>
      </c>
    </row>
    <row r="59" spans="1:7" ht="12.75" x14ac:dyDescent="0.2">
      <c r="A59" s="28" t="s">
        <v>34</v>
      </c>
      <c r="B59" s="29">
        <f>B60</f>
        <v>7228.21</v>
      </c>
      <c r="C59" s="29">
        <f t="shared" si="30"/>
        <v>5000</v>
      </c>
      <c r="D59" s="29">
        <f t="shared" si="30"/>
        <v>5000</v>
      </c>
      <c r="E59" s="29">
        <f t="shared" si="30"/>
        <v>4150</v>
      </c>
      <c r="F59" s="30">
        <v>57.41</v>
      </c>
      <c r="G59" s="8">
        <v>83</v>
      </c>
    </row>
    <row r="60" spans="1:7" ht="27" customHeight="1" x14ac:dyDescent="0.2">
      <c r="A60" s="28" t="s">
        <v>61</v>
      </c>
      <c r="B60" s="29">
        <v>7228.21</v>
      </c>
      <c r="C60" s="29">
        <v>5000</v>
      </c>
      <c r="D60" s="29">
        <v>5000</v>
      </c>
      <c r="E60" s="29">
        <v>4150</v>
      </c>
      <c r="F60" s="30">
        <v>57.41</v>
      </c>
      <c r="G60" s="8">
        <v>83</v>
      </c>
    </row>
    <row r="61" spans="1:7" ht="25.5" x14ac:dyDescent="0.2">
      <c r="A61" s="5" t="s">
        <v>62</v>
      </c>
      <c r="B61" s="7">
        <f>B62</f>
        <v>186.59</v>
      </c>
      <c r="C61" s="6">
        <f t="shared" ref="C61:E62" si="31">C62</f>
        <v>0</v>
      </c>
      <c r="D61" s="6">
        <f t="shared" si="31"/>
        <v>0</v>
      </c>
      <c r="E61" s="6">
        <f t="shared" si="31"/>
        <v>0</v>
      </c>
      <c r="F61" s="5"/>
      <c r="G61" s="9"/>
    </row>
    <row r="62" spans="1:7" ht="12.75" x14ac:dyDescent="0.2">
      <c r="A62" s="28" t="s">
        <v>63</v>
      </c>
      <c r="B62" s="30">
        <f>B63</f>
        <v>186.59</v>
      </c>
      <c r="C62" s="29">
        <f t="shared" si="31"/>
        <v>0</v>
      </c>
      <c r="D62" s="29">
        <f t="shared" si="31"/>
        <v>0</v>
      </c>
      <c r="E62" s="29">
        <f t="shared" si="31"/>
        <v>0</v>
      </c>
      <c r="F62" s="28"/>
      <c r="G62" s="9"/>
    </row>
    <row r="63" spans="1:7" ht="12.75" x14ac:dyDescent="0.2">
      <c r="A63" s="28" t="s">
        <v>64</v>
      </c>
      <c r="B63" s="30">
        <v>186.59</v>
      </c>
      <c r="C63" s="29">
        <v>0</v>
      </c>
      <c r="D63" s="29">
        <v>0</v>
      </c>
      <c r="E63" s="29">
        <v>0</v>
      </c>
      <c r="F63" s="28"/>
      <c r="G63" s="9"/>
    </row>
    <row r="67" spans="1:8" ht="20.25" x14ac:dyDescent="0.15">
      <c r="A67" s="142" t="s">
        <v>86</v>
      </c>
      <c r="B67" s="142"/>
      <c r="C67" s="142"/>
      <c r="D67" s="142"/>
      <c r="E67" s="142"/>
      <c r="F67" s="142"/>
      <c r="G67" s="142"/>
      <c r="H67" s="142"/>
    </row>
    <row r="68" spans="1:8" x14ac:dyDescent="0.15">
      <c r="A68" s="135" t="s">
        <v>226</v>
      </c>
      <c r="B68" s="137" t="s">
        <v>69</v>
      </c>
      <c r="C68" s="137" t="s">
        <v>70</v>
      </c>
      <c r="D68" s="129" t="s">
        <v>87</v>
      </c>
      <c r="E68" s="129" t="s">
        <v>88</v>
      </c>
      <c r="F68" s="129" t="s">
        <v>89</v>
      </c>
      <c r="G68" s="129" t="s">
        <v>71</v>
      </c>
      <c r="H68" s="129" t="s">
        <v>71</v>
      </c>
    </row>
    <row r="69" spans="1:8" ht="29.25" customHeight="1" x14ac:dyDescent="0.15">
      <c r="A69" s="136"/>
      <c r="B69" s="138"/>
      <c r="C69" s="138"/>
      <c r="D69" s="130"/>
      <c r="E69" s="130"/>
      <c r="F69" s="130"/>
      <c r="G69" s="130"/>
      <c r="H69" s="130"/>
    </row>
    <row r="70" spans="1:8" ht="12" x14ac:dyDescent="0.15">
      <c r="A70" s="131">
        <v>1</v>
      </c>
      <c r="B70" s="131"/>
      <c r="C70" s="38">
        <v>2</v>
      </c>
      <c r="D70" s="39">
        <v>3</v>
      </c>
      <c r="E70" s="39">
        <v>4</v>
      </c>
      <c r="F70" s="39">
        <v>5</v>
      </c>
      <c r="G70" s="39" t="s">
        <v>72</v>
      </c>
      <c r="H70" s="39" t="s">
        <v>73</v>
      </c>
    </row>
    <row r="71" spans="1:8" ht="45" x14ac:dyDescent="0.15">
      <c r="A71" s="64">
        <v>111</v>
      </c>
      <c r="B71" s="65" t="s">
        <v>227</v>
      </c>
      <c r="C71" s="66">
        <f>B5</f>
        <v>17948.190000000002</v>
      </c>
      <c r="D71" s="66">
        <f>C5</f>
        <v>65411.69</v>
      </c>
      <c r="E71" s="66">
        <f>D5</f>
        <v>65411.69</v>
      </c>
      <c r="F71" s="66">
        <f>E5</f>
        <v>65186.46</v>
      </c>
      <c r="G71" s="121">
        <f t="shared" ref="G71:G80" si="32">F71/C71*100</f>
        <v>363.19238875897787</v>
      </c>
      <c r="H71" s="122">
        <f t="shared" ref="H71:H80" si="33">F71/E71*100</f>
        <v>99.655673167900105</v>
      </c>
    </row>
    <row r="72" spans="1:8" ht="30" x14ac:dyDescent="0.15">
      <c r="A72" s="120">
        <v>1161</v>
      </c>
      <c r="B72" s="65" t="s">
        <v>231</v>
      </c>
      <c r="C72" s="66">
        <f>B11</f>
        <v>0</v>
      </c>
      <c r="D72" s="66">
        <f t="shared" ref="D72:F72" si="34">C11</f>
        <v>4089.31</v>
      </c>
      <c r="E72" s="66">
        <f t="shared" si="34"/>
        <v>4089.31</v>
      </c>
      <c r="F72" s="66">
        <f t="shared" si="34"/>
        <v>4089.31</v>
      </c>
      <c r="G72" s="121"/>
      <c r="H72" s="122">
        <f t="shared" si="33"/>
        <v>100</v>
      </c>
    </row>
    <row r="73" spans="1:8" ht="15" x14ac:dyDescent="0.15">
      <c r="A73" s="119">
        <v>321401</v>
      </c>
      <c r="B73" s="69" t="s">
        <v>90</v>
      </c>
      <c r="C73" s="68">
        <f>B15</f>
        <v>8614.73</v>
      </c>
      <c r="D73" s="68">
        <f t="shared" ref="D73:F73" si="35">C15</f>
        <v>19220</v>
      </c>
      <c r="E73" s="68">
        <f t="shared" si="35"/>
        <v>19220</v>
      </c>
      <c r="F73" s="68">
        <f t="shared" si="35"/>
        <v>12453.060000000001</v>
      </c>
      <c r="G73" s="121">
        <f t="shared" si="32"/>
        <v>144.55543005990904</v>
      </c>
      <c r="H73" s="122">
        <f t="shared" si="33"/>
        <v>64.792195629552552</v>
      </c>
    </row>
    <row r="74" spans="1:8" ht="30" x14ac:dyDescent="0.15">
      <c r="A74" s="119">
        <v>431401</v>
      </c>
      <c r="B74" s="69" t="s">
        <v>229</v>
      </c>
      <c r="C74" s="68">
        <f>B29</f>
        <v>260973.53</v>
      </c>
      <c r="D74" s="68">
        <f t="shared" ref="D74:F74" si="36">C29</f>
        <v>327843</v>
      </c>
      <c r="E74" s="68">
        <f t="shared" si="36"/>
        <v>327843</v>
      </c>
      <c r="F74" s="68">
        <f t="shared" si="36"/>
        <v>281573.30000000005</v>
      </c>
      <c r="G74" s="121">
        <f t="shared" si="32"/>
        <v>107.89343271710354</v>
      </c>
      <c r="H74" s="122">
        <f t="shared" si="33"/>
        <v>85.886628660669899</v>
      </c>
    </row>
    <row r="75" spans="1:8" ht="45" x14ac:dyDescent="0.15">
      <c r="A75" s="119">
        <v>4411</v>
      </c>
      <c r="B75" s="69" t="s">
        <v>228</v>
      </c>
      <c r="C75" s="68">
        <f>B35</f>
        <v>352686.28</v>
      </c>
      <c r="D75" s="68">
        <f t="shared" ref="D75:F75" si="37">C35</f>
        <v>376000</v>
      </c>
      <c r="E75" s="68">
        <f t="shared" si="37"/>
        <v>376000</v>
      </c>
      <c r="F75" s="68">
        <f t="shared" si="37"/>
        <v>353587.94</v>
      </c>
      <c r="G75" s="121">
        <f t="shared" si="32"/>
        <v>100.25565496905635</v>
      </c>
      <c r="H75" s="122">
        <f t="shared" si="33"/>
        <v>94.039345744680844</v>
      </c>
    </row>
    <row r="76" spans="1:8" ht="45" x14ac:dyDescent="0.15">
      <c r="A76" s="119">
        <v>51233</v>
      </c>
      <c r="B76" s="69" t="s">
        <v>230</v>
      </c>
      <c r="C76" s="68">
        <f>B39</f>
        <v>0</v>
      </c>
      <c r="D76" s="68">
        <f t="shared" ref="D76:F76" si="38">C39</f>
        <v>2750</v>
      </c>
      <c r="E76" s="68">
        <f t="shared" si="38"/>
        <v>2750</v>
      </c>
      <c r="F76" s="68">
        <f t="shared" si="38"/>
        <v>2750</v>
      </c>
      <c r="G76" s="121"/>
      <c r="H76" s="122">
        <f t="shared" si="33"/>
        <v>100</v>
      </c>
    </row>
    <row r="77" spans="1:8" ht="45" x14ac:dyDescent="0.15">
      <c r="A77" s="119">
        <v>515002</v>
      </c>
      <c r="B77" s="69" t="s">
        <v>230</v>
      </c>
      <c r="C77" s="68">
        <f>B42</f>
        <v>11700.77</v>
      </c>
      <c r="D77" s="68">
        <f t="shared" ref="D77:F77" si="39">C42</f>
        <v>35681.879999999997</v>
      </c>
      <c r="E77" s="68">
        <f t="shared" si="39"/>
        <v>35681.879999999997</v>
      </c>
      <c r="F77" s="68">
        <f t="shared" si="39"/>
        <v>35277.980000000003</v>
      </c>
      <c r="G77" s="121">
        <f t="shared" si="32"/>
        <v>301.50135418438276</v>
      </c>
      <c r="H77" s="122">
        <f t="shared" si="33"/>
        <v>98.868052916494335</v>
      </c>
    </row>
    <row r="78" spans="1:8" ht="15" x14ac:dyDescent="0.15">
      <c r="A78" s="67">
        <v>5</v>
      </c>
      <c r="B78" s="69" t="s">
        <v>92</v>
      </c>
      <c r="C78" s="68">
        <f>B46</f>
        <v>4952662.6599999992</v>
      </c>
      <c r="D78" s="68">
        <f>C46</f>
        <v>4658730</v>
      </c>
      <c r="E78" s="68">
        <f>D46</f>
        <v>4658730</v>
      </c>
      <c r="F78" s="68">
        <f>E46</f>
        <v>4859677.8199999994</v>
      </c>
      <c r="G78" s="121">
        <f t="shared" si="32"/>
        <v>98.122528296728376</v>
      </c>
      <c r="H78" s="122">
        <f t="shared" si="33"/>
        <v>104.31336050812131</v>
      </c>
    </row>
    <row r="79" spans="1:8" ht="15" x14ac:dyDescent="0.15">
      <c r="A79" s="67">
        <v>6</v>
      </c>
      <c r="B79" s="69" t="s">
        <v>93</v>
      </c>
      <c r="C79" s="68">
        <f>SUM(B55)</f>
        <v>1270.8</v>
      </c>
      <c r="D79" s="68">
        <f>SUM(C55)</f>
        <v>0</v>
      </c>
      <c r="E79" s="68">
        <f>SUM(D55)</f>
        <v>0</v>
      </c>
      <c r="F79" s="68">
        <f>SUM(E55)</f>
        <v>1236</v>
      </c>
      <c r="G79" s="121">
        <f t="shared" si="32"/>
        <v>97.261567516525034</v>
      </c>
      <c r="H79" s="122"/>
    </row>
    <row r="80" spans="1:8" ht="90" x14ac:dyDescent="0.15">
      <c r="A80" s="70">
        <v>7</v>
      </c>
      <c r="B80" s="71" t="s">
        <v>94</v>
      </c>
      <c r="C80" s="72">
        <f>SUM(B59,B62)</f>
        <v>7414.8</v>
      </c>
      <c r="D80" s="72">
        <f>SUM(C59,C62)</f>
        <v>5000</v>
      </c>
      <c r="E80" s="72">
        <f>SUM(D59,D62)</f>
        <v>5000</v>
      </c>
      <c r="F80" s="72">
        <f>SUM(E59,E62)</f>
        <v>4150</v>
      </c>
      <c r="G80" s="121">
        <f t="shared" si="32"/>
        <v>55.9691427954901</v>
      </c>
      <c r="H80" s="122">
        <f t="shared" si="33"/>
        <v>83</v>
      </c>
    </row>
    <row r="81" spans="1:8" ht="18.75" customHeight="1" x14ac:dyDescent="0.15">
      <c r="A81" s="143" t="s">
        <v>66</v>
      </c>
      <c r="B81" s="143"/>
      <c r="C81" s="143"/>
      <c r="D81" s="143"/>
      <c r="E81" s="143"/>
      <c r="F81" s="143"/>
      <c r="G81" s="143"/>
      <c r="H81" s="31"/>
    </row>
    <row r="82" spans="1:8" ht="12" customHeight="1" x14ac:dyDescent="0.15">
      <c r="A82" s="33" t="s">
        <v>67</v>
      </c>
      <c r="B82" s="34"/>
      <c r="C82" s="35"/>
      <c r="D82" s="36"/>
      <c r="E82" s="36"/>
      <c r="F82" s="36"/>
      <c r="G82" s="36"/>
      <c r="H82" s="37"/>
    </row>
    <row r="83" spans="1:8" x14ac:dyDescent="0.15">
      <c r="A83" s="135" t="s">
        <v>68</v>
      </c>
      <c r="B83" s="137" t="s">
        <v>69</v>
      </c>
      <c r="C83" s="137" t="s">
        <v>70</v>
      </c>
      <c r="D83" s="129" t="s">
        <v>87</v>
      </c>
      <c r="E83" s="129" t="s">
        <v>88</v>
      </c>
      <c r="F83" s="129" t="s">
        <v>89</v>
      </c>
      <c r="G83" s="129" t="s">
        <v>71</v>
      </c>
      <c r="H83" s="129" t="s">
        <v>71</v>
      </c>
    </row>
    <row r="84" spans="1:8" ht="27" customHeight="1" x14ac:dyDescent="0.15">
      <c r="A84" s="136"/>
      <c r="B84" s="138"/>
      <c r="C84" s="138"/>
      <c r="D84" s="130"/>
      <c r="E84" s="130"/>
      <c r="F84" s="130"/>
      <c r="G84" s="130"/>
      <c r="H84" s="130"/>
    </row>
    <row r="85" spans="1:8" ht="12" x14ac:dyDescent="0.15">
      <c r="A85" s="131">
        <v>1</v>
      </c>
      <c r="B85" s="131"/>
      <c r="C85" s="38">
        <v>2</v>
      </c>
      <c r="D85" s="39">
        <v>3</v>
      </c>
      <c r="E85" s="39">
        <v>4</v>
      </c>
      <c r="F85" s="39">
        <v>5</v>
      </c>
      <c r="G85" s="39" t="s">
        <v>72</v>
      </c>
      <c r="H85" s="39" t="s">
        <v>73</v>
      </c>
    </row>
    <row r="86" spans="1:8" ht="30" x14ac:dyDescent="0.15">
      <c r="A86" s="40">
        <v>922</v>
      </c>
      <c r="B86" s="189" t="s">
        <v>74</v>
      </c>
      <c r="C86" s="42">
        <f>SUM(C87)</f>
        <v>7368.89</v>
      </c>
      <c r="D86" s="42">
        <f>SUM(D87)</f>
        <v>0</v>
      </c>
      <c r="E86" s="42">
        <f>SUM(E87)</f>
        <v>4458.13</v>
      </c>
      <c r="F86" s="42">
        <f>SUM(F87)</f>
        <v>3418.72</v>
      </c>
      <c r="G86" s="43">
        <f>F86/C86*100</f>
        <v>46.393961641441244</v>
      </c>
      <c r="H86" s="44">
        <f>F86/E86*100</f>
        <v>76.685067505882515</v>
      </c>
    </row>
    <row r="87" spans="1:8" ht="30" x14ac:dyDescent="0.15">
      <c r="A87" s="45">
        <v>92211</v>
      </c>
      <c r="B87" s="188" t="s">
        <v>75</v>
      </c>
      <c r="C87" s="47">
        <v>7368.89</v>
      </c>
      <c r="D87" s="48">
        <v>0</v>
      </c>
      <c r="E87" s="48">
        <v>4458.13</v>
      </c>
      <c r="F87" s="48">
        <v>3418.72</v>
      </c>
      <c r="G87" s="43">
        <f>F87/C87*100</f>
        <v>46.393961641441244</v>
      </c>
      <c r="H87" s="44">
        <f>F87/E87*100</f>
        <v>76.685067505882515</v>
      </c>
    </row>
    <row r="88" spans="1:8" ht="15" x14ac:dyDescent="0.15">
      <c r="A88" s="140" t="s">
        <v>76</v>
      </c>
      <c r="B88" s="141"/>
      <c r="C88" s="73">
        <f>C86</f>
        <v>7368.89</v>
      </c>
      <c r="D88" s="73">
        <f>D86</f>
        <v>0</v>
      </c>
      <c r="E88" s="73">
        <f>E86</f>
        <v>4458.13</v>
      </c>
      <c r="F88" s="73">
        <f>F86</f>
        <v>3418.72</v>
      </c>
      <c r="G88" s="74">
        <f>F88/C88*100</f>
        <v>46.393961641441244</v>
      </c>
      <c r="H88" s="75">
        <f>F88/E88*100</f>
        <v>76.685067505882515</v>
      </c>
    </row>
    <row r="89" spans="1:8" ht="11.25" customHeight="1" x14ac:dyDescent="0.25">
      <c r="A89" s="49"/>
      <c r="B89" s="49"/>
      <c r="C89" s="49"/>
      <c r="D89" s="31"/>
      <c r="E89" s="31"/>
      <c r="F89" s="31"/>
      <c r="G89" s="31"/>
      <c r="H89" s="50"/>
    </row>
    <row r="90" spans="1:8" ht="15" x14ac:dyDescent="0.15">
      <c r="A90" s="33" t="s">
        <v>77</v>
      </c>
      <c r="B90" s="34"/>
      <c r="C90" s="35"/>
      <c r="D90" s="36"/>
      <c r="E90" s="36"/>
      <c r="F90" s="36"/>
      <c r="G90" s="36"/>
      <c r="H90" s="37"/>
    </row>
    <row r="91" spans="1:8" x14ac:dyDescent="0.15">
      <c r="A91" s="135" t="s">
        <v>68</v>
      </c>
      <c r="B91" s="137" t="s">
        <v>69</v>
      </c>
      <c r="C91" s="137" t="s">
        <v>70</v>
      </c>
      <c r="D91" s="129" t="s">
        <v>87</v>
      </c>
      <c r="E91" s="129" t="s">
        <v>88</v>
      </c>
      <c r="F91" s="129" t="s">
        <v>89</v>
      </c>
      <c r="G91" s="129" t="s">
        <v>71</v>
      </c>
      <c r="H91" s="129" t="s">
        <v>71</v>
      </c>
    </row>
    <row r="92" spans="1:8" ht="30" customHeight="1" x14ac:dyDescent="0.15">
      <c r="A92" s="136"/>
      <c r="B92" s="138"/>
      <c r="C92" s="138"/>
      <c r="D92" s="130"/>
      <c r="E92" s="130"/>
      <c r="F92" s="130"/>
      <c r="G92" s="130"/>
      <c r="H92" s="130"/>
    </row>
    <row r="93" spans="1:8" ht="12" x14ac:dyDescent="0.15">
      <c r="A93" s="139">
        <v>1</v>
      </c>
      <c r="B93" s="139"/>
      <c r="C93" s="51">
        <v>2</v>
      </c>
      <c r="D93" s="52">
        <v>3</v>
      </c>
      <c r="E93" s="52">
        <v>4</v>
      </c>
      <c r="F93" s="52">
        <v>5</v>
      </c>
      <c r="G93" s="52" t="s">
        <v>72</v>
      </c>
      <c r="H93" s="52" t="s">
        <v>73</v>
      </c>
    </row>
    <row r="94" spans="1:8" ht="30" x14ac:dyDescent="0.15">
      <c r="A94" s="53">
        <v>922</v>
      </c>
      <c r="B94" s="190" t="s">
        <v>74</v>
      </c>
      <c r="C94" s="54">
        <f>SUM(C95)</f>
        <v>23986.13</v>
      </c>
      <c r="D94" s="54">
        <f>SUM(D95)</f>
        <v>0</v>
      </c>
      <c r="E94" s="54">
        <f>SUM(E95)</f>
        <v>23986.13</v>
      </c>
      <c r="F94" s="54">
        <f>SUM(F95)</f>
        <v>9191.19</v>
      </c>
      <c r="G94" s="43">
        <f>F94/C94*100</f>
        <v>38.318770055861449</v>
      </c>
      <c r="H94" s="44">
        <f>F94/E94*100</f>
        <v>38.318770055861449</v>
      </c>
    </row>
    <row r="95" spans="1:8" ht="30" x14ac:dyDescent="0.15">
      <c r="A95" s="45">
        <v>92211</v>
      </c>
      <c r="B95" s="188" t="s">
        <v>75</v>
      </c>
      <c r="C95" s="47">
        <v>23986.13</v>
      </c>
      <c r="D95" s="48">
        <v>0</v>
      </c>
      <c r="E95" s="48">
        <v>23986.13</v>
      </c>
      <c r="F95" s="48">
        <v>9191.19</v>
      </c>
      <c r="G95" s="43">
        <f>F95/C95*100</f>
        <v>38.318770055861449</v>
      </c>
      <c r="H95" s="44">
        <f>F95/E95*100</f>
        <v>38.318770055861449</v>
      </c>
    </row>
    <row r="96" spans="1:8" ht="15" x14ac:dyDescent="0.15">
      <c r="A96" s="140" t="s">
        <v>78</v>
      </c>
      <c r="B96" s="141"/>
      <c r="C96" s="73">
        <f>C94</f>
        <v>23986.13</v>
      </c>
      <c r="D96" s="73">
        <f>D94</f>
        <v>0</v>
      </c>
      <c r="E96" s="73">
        <f>E94</f>
        <v>23986.13</v>
      </c>
      <c r="F96" s="73">
        <f>F94</f>
        <v>9191.19</v>
      </c>
      <c r="G96" s="74">
        <f>F96/C96*100</f>
        <v>38.318770055861449</v>
      </c>
      <c r="H96" s="75">
        <f>F96/E96*100</f>
        <v>38.318770055861449</v>
      </c>
    </row>
    <row r="97" spans="1:8" ht="9.75" customHeight="1" x14ac:dyDescent="0.15">
      <c r="A97" s="32"/>
      <c r="B97" s="32"/>
      <c r="C97" s="32"/>
      <c r="D97" s="31"/>
      <c r="E97" s="31"/>
      <c r="F97" s="31"/>
      <c r="G97" s="31"/>
      <c r="H97" s="31"/>
    </row>
    <row r="98" spans="1:8" ht="15" x14ac:dyDescent="0.15">
      <c r="A98" s="33" t="s">
        <v>79</v>
      </c>
      <c r="B98" s="34"/>
      <c r="C98" s="35"/>
      <c r="D98" s="36"/>
      <c r="E98" s="36"/>
      <c r="F98" s="36"/>
      <c r="G98" s="36"/>
      <c r="H98" s="31"/>
    </row>
    <row r="99" spans="1:8" ht="14.25" customHeight="1" x14ac:dyDescent="0.15">
      <c r="A99" s="135" t="s">
        <v>68</v>
      </c>
      <c r="B99" s="137" t="s">
        <v>69</v>
      </c>
      <c r="C99" s="137" t="s">
        <v>70</v>
      </c>
      <c r="D99" s="129" t="s">
        <v>95</v>
      </c>
      <c r="E99" s="129" t="s">
        <v>96</v>
      </c>
      <c r="F99" s="129" t="s">
        <v>89</v>
      </c>
      <c r="G99" s="129" t="s">
        <v>71</v>
      </c>
      <c r="H99" s="129" t="s">
        <v>71</v>
      </c>
    </row>
    <row r="100" spans="1:8" ht="27" customHeight="1" x14ac:dyDescent="0.15">
      <c r="A100" s="136"/>
      <c r="B100" s="138"/>
      <c r="C100" s="138"/>
      <c r="D100" s="130"/>
      <c r="E100" s="130"/>
      <c r="F100" s="130"/>
      <c r="G100" s="130"/>
      <c r="H100" s="130"/>
    </row>
    <row r="101" spans="1:8" ht="12.75" customHeight="1" x14ac:dyDescent="0.15">
      <c r="A101" s="131">
        <v>1</v>
      </c>
      <c r="B101" s="131"/>
      <c r="C101" s="38">
        <v>2</v>
      </c>
      <c r="D101" s="39">
        <v>3</v>
      </c>
      <c r="E101" s="39">
        <v>4</v>
      </c>
      <c r="F101" s="39">
        <v>5</v>
      </c>
      <c r="G101" s="39" t="s">
        <v>72</v>
      </c>
      <c r="H101" s="39" t="s">
        <v>73</v>
      </c>
    </row>
    <row r="102" spans="1:8" ht="30" x14ac:dyDescent="0.15">
      <c r="A102" s="40">
        <v>922</v>
      </c>
      <c r="B102" s="189" t="s">
        <v>74</v>
      </c>
      <c r="C102" s="42">
        <f>SUM(C103)</f>
        <v>1080.25</v>
      </c>
      <c r="D102" s="42">
        <f>SUM(D103)</f>
        <v>0</v>
      </c>
      <c r="E102" s="42">
        <f>SUM(E103)</f>
        <v>1080.25</v>
      </c>
      <c r="F102" s="42">
        <f>SUM(F103)</f>
        <v>3713.6</v>
      </c>
      <c r="G102" s="43">
        <f>F102/C102*100</f>
        <v>343.77227493635735</v>
      </c>
      <c r="H102" s="44">
        <f>F102/E102*100</f>
        <v>343.77227493635735</v>
      </c>
    </row>
    <row r="103" spans="1:8" ht="30" x14ac:dyDescent="0.15">
      <c r="A103" s="45">
        <v>92211</v>
      </c>
      <c r="B103" s="188" t="s">
        <v>75</v>
      </c>
      <c r="C103" s="47">
        <v>1080.25</v>
      </c>
      <c r="D103" s="48">
        <v>0</v>
      </c>
      <c r="E103" s="48">
        <v>1080.25</v>
      </c>
      <c r="F103" s="48">
        <v>3713.6</v>
      </c>
      <c r="G103" s="43">
        <f>F103/C103*100</f>
        <v>343.77227493635735</v>
      </c>
      <c r="H103" s="44">
        <f>F103/E103*100</f>
        <v>343.77227493635735</v>
      </c>
    </row>
    <row r="104" spans="1:8" ht="15" x14ac:dyDescent="0.15">
      <c r="A104" s="132" t="s">
        <v>80</v>
      </c>
      <c r="B104" s="133"/>
      <c r="C104" s="73">
        <f>C102</f>
        <v>1080.25</v>
      </c>
      <c r="D104" s="73">
        <f>D102</f>
        <v>0</v>
      </c>
      <c r="E104" s="73">
        <f>E102</f>
        <v>1080.25</v>
      </c>
      <c r="F104" s="73">
        <f>F102</f>
        <v>3713.6</v>
      </c>
      <c r="G104" s="74">
        <f>F104/C104*100</f>
        <v>343.77227493635735</v>
      </c>
      <c r="H104" s="75">
        <f>F104/E104*100</f>
        <v>343.77227493635735</v>
      </c>
    </row>
    <row r="105" spans="1:8" ht="15" x14ac:dyDescent="0.15">
      <c r="A105" s="55"/>
      <c r="B105" s="55"/>
      <c r="C105" s="56"/>
      <c r="D105" s="56"/>
      <c r="E105" s="56"/>
      <c r="F105" s="56"/>
      <c r="G105" s="57"/>
      <c r="H105" s="57"/>
    </row>
    <row r="106" spans="1:8" ht="15" x14ac:dyDescent="0.15">
      <c r="A106" s="33" t="s">
        <v>81</v>
      </c>
      <c r="B106" s="34"/>
      <c r="C106" s="35"/>
      <c r="D106" s="36"/>
      <c r="E106" s="36"/>
      <c r="F106" s="36"/>
      <c r="G106" s="36"/>
      <c r="H106" s="31"/>
    </row>
    <row r="107" spans="1:8" ht="13.5" customHeight="1" x14ac:dyDescent="0.15">
      <c r="A107" s="135" t="s">
        <v>68</v>
      </c>
      <c r="B107" s="137" t="s">
        <v>69</v>
      </c>
      <c r="C107" s="137" t="s">
        <v>70</v>
      </c>
      <c r="D107" s="129" t="s">
        <v>95</v>
      </c>
      <c r="E107" s="129" t="s">
        <v>96</v>
      </c>
      <c r="F107" s="129" t="s">
        <v>89</v>
      </c>
      <c r="G107" s="129" t="s">
        <v>71</v>
      </c>
      <c r="H107" s="129" t="s">
        <v>71</v>
      </c>
    </row>
    <row r="108" spans="1:8" ht="25.5" customHeight="1" x14ac:dyDescent="0.15">
      <c r="A108" s="136"/>
      <c r="B108" s="138"/>
      <c r="C108" s="138"/>
      <c r="D108" s="130"/>
      <c r="E108" s="130"/>
      <c r="F108" s="130"/>
      <c r="G108" s="130"/>
      <c r="H108" s="130"/>
    </row>
    <row r="109" spans="1:8" ht="12" x14ac:dyDescent="0.15">
      <c r="A109" s="131">
        <v>1</v>
      </c>
      <c r="B109" s="131"/>
      <c r="C109" s="38">
        <v>2</v>
      </c>
      <c r="D109" s="39">
        <v>3</v>
      </c>
      <c r="E109" s="39">
        <v>4</v>
      </c>
      <c r="F109" s="39">
        <v>5</v>
      </c>
      <c r="G109" s="39" t="s">
        <v>72</v>
      </c>
      <c r="H109" s="39" t="s">
        <v>73</v>
      </c>
    </row>
    <row r="110" spans="1:8" ht="30" x14ac:dyDescent="0.15">
      <c r="A110" s="40">
        <v>922</v>
      </c>
      <c r="B110" s="189" t="s">
        <v>74</v>
      </c>
      <c r="C110" s="42">
        <f>SUM(C111)</f>
        <v>0</v>
      </c>
      <c r="D110" s="42">
        <f>SUM(D111)</f>
        <v>0</v>
      </c>
      <c r="E110" s="42">
        <f>SUM(E111)</f>
        <v>0</v>
      </c>
      <c r="F110" s="42">
        <f>SUM(F111)</f>
        <v>0</v>
      </c>
      <c r="G110" s="43" t="e">
        <f>F110/C110*100</f>
        <v>#DIV/0!</v>
      </c>
      <c r="H110" s="44" t="e">
        <f>F110/E110*100</f>
        <v>#DIV/0!</v>
      </c>
    </row>
    <row r="111" spans="1:8" ht="30" x14ac:dyDescent="0.15">
      <c r="A111" s="45">
        <v>92211</v>
      </c>
      <c r="B111" s="188" t="s">
        <v>75</v>
      </c>
      <c r="C111" s="47">
        <v>0</v>
      </c>
      <c r="D111" s="48">
        <v>0</v>
      </c>
      <c r="E111" s="48">
        <v>0</v>
      </c>
      <c r="F111" s="48">
        <v>0</v>
      </c>
      <c r="G111" s="43" t="e">
        <f>F111/C111*100</f>
        <v>#DIV/0!</v>
      </c>
      <c r="H111" s="44" t="e">
        <f>F111/E111*100</f>
        <v>#DIV/0!</v>
      </c>
    </row>
    <row r="112" spans="1:8" ht="15" x14ac:dyDescent="0.15">
      <c r="A112" s="132" t="s">
        <v>80</v>
      </c>
      <c r="B112" s="133"/>
      <c r="C112" s="73">
        <f>C110</f>
        <v>0</v>
      </c>
      <c r="D112" s="73">
        <f>D110</f>
        <v>0</v>
      </c>
      <c r="E112" s="73">
        <f>E110</f>
        <v>0</v>
      </c>
      <c r="F112" s="73">
        <f>F110</f>
        <v>0</v>
      </c>
      <c r="G112" s="74" t="e">
        <f>F112/C112*100</f>
        <v>#DIV/0!</v>
      </c>
      <c r="H112" s="75" t="e">
        <f>F112/E112*100</f>
        <v>#DIV/0!</v>
      </c>
    </row>
    <row r="113" spans="1:8" ht="15" x14ac:dyDescent="0.15">
      <c r="A113" s="55"/>
      <c r="B113" s="55"/>
      <c r="C113" s="56"/>
      <c r="D113" s="56"/>
      <c r="E113" s="56"/>
      <c r="F113" s="56"/>
      <c r="G113" s="57"/>
      <c r="H113" s="57"/>
    </row>
    <row r="114" spans="1:8" ht="15" x14ac:dyDescent="0.15">
      <c r="A114" s="33" t="s">
        <v>82</v>
      </c>
      <c r="B114" s="34"/>
      <c r="C114" s="35"/>
      <c r="D114" s="36"/>
      <c r="E114" s="36"/>
      <c r="F114" s="36"/>
      <c r="G114" s="36"/>
      <c r="H114" s="31"/>
    </row>
    <row r="115" spans="1:8" ht="19.5" customHeight="1" x14ac:dyDescent="0.15">
      <c r="A115" s="135" t="s">
        <v>68</v>
      </c>
      <c r="B115" s="137" t="s">
        <v>69</v>
      </c>
      <c r="C115" s="137" t="s">
        <v>70</v>
      </c>
      <c r="D115" s="129" t="s">
        <v>95</v>
      </c>
      <c r="E115" s="129" t="s">
        <v>96</v>
      </c>
      <c r="F115" s="129" t="s">
        <v>89</v>
      </c>
      <c r="G115" s="129" t="s">
        <v>71</v>
      </c>
      <c r="H115" s="129" t="s">
        <v>71</v>
      </c>
    </row>
    <row r="116" spans="1:8" ht="22.5" customHeight="1" x14ac:dyDescent="0.15">
      <c r="A116" s="136"/>
      <c r="B116" s="138"/>
      <c r="C116" s="138"/>
      <c r="D116" s="130"/>
      <c r="E116" s="130"/>
      <c r="F116" s="130"/>
      <c r="G116" s="130"/>
      <c r="H116" s="130"/>
    </row>
    <row r="117" spans="1:8" ht="12" x14ac:dyDescent="0.15">
      <c r="A117" s="131">
        <v>1</v>
      </c>
      <c r="B117" s="131"/>
      <c r="C117" s="38">
        <v>2</v>
      </c>
      <c r="D117" s="39">
        <v>3</v>
      </c>
      <c r="E117" s="39">
        <v>4</v>
      </c>
      <c r="F117" s="39">
        <v>5</v>
      </c>
      <c r="G117" s="39" t="s">
        <v>72</v>
      </c>
      <c r="H117" s="39" t="s">
        <v>73</v>
      </c>
    </row>
    <row r="118" spans="1:8" ht="30" x14ac:dyDescent="0.15">
      <c r="A118" s="40">
        <v>922</v>
      </c>
      <c r="B118" s="189" t="s">
        <v>74</v>
      </c>
      <c r="C118" s="42">
        <f>SUM(C119:C120)</f>
        <v>31180</v>
      </c>
      <c r="D118" s="42">
        <f>SUM(D119:D120)</f>
        <v>0</v>
      </c>
      <c r="E118" s="42">
        <f>SUM(E119:E120)</f>
        <v>31180</v>
      </c>
      <c r="F118" s="42">
        <f>SUM(F119:F120)</f>
        <v>0</v>
      </c>
      <c r="G118" s="43">
        <f>F118/C118*100</f>
        <v>0</v>
      </c>
      <c r="H118" s="44">
        <f>F118/E118*100</f>
        <v>0</v>
      </c>
    </row>
    <row r="119" spans="1:8" ht="30" x14ac:dyDescent="0.15">
      <c r="A119" s="58">
        <v>92211</v>
      </c>
      <c r="B119" s="191" t="s">
        <v>75</v>
      </c>
      <c r="C119" s="59">
        <v>1352.43</v>
      </c>
      <c r="D119" s="60">
        <v>0</v>
      </c>
      <c r="E119" s="60">
        <v>1352.43</v>
      </c>
      <c r="F119" s="60">
        <v>0</v>
      </c>
      <c r="G119" s="43">
        <f>F119/C119*100</f>
        <v>0</v>
      </c>
      <c r="H119" s="44">
        <f>F119/E119*100</f>
        <v>0</v>
      </c>
    </row>
    <row r="120" spans="1:8" ht="45" x14ac:dyDescent="0.15">
      <c r="A120" s="61">
        <v>92212</v>
      </c>
      <c r="B120" s="192" t="s">
        <v>83</v>
      </c>
      <c r="C120" s="62">
        <v>29827.57</v>
      </c>
      <c r="D120" s="62">
        <v>0</v>
      </c>
      <c r="E120" s="62">
        <v>29827.57</v>
      </c>
      <c r="F120" s="62">
        <v>0</v>
      </c>
      <c r="G120" s="43">
        <f>F120/C120*100</f>
        <v>0</v>
      </c>
      <c r="H120" s="44">
        <f>F120/E120*100</f>
        <v>0</v>
      </c>
    </row>
    <row r="121" spans="1:8" ht="15" x14ac:dyDescent="0.15">
      <c r="A121" s="132" t="s">
        <v>80</v>
      </c>
      <c r="B121" s="133"/>
      <c r="C121" s="73">
        <f>C118</f>
        <v>31180</v>
      </c>
      <c r="D121" s="73">
        <f>D118</f>
        <v>0</v>
      </c>
      <c r="E121" s="73">
        <f>E118</f>
        <v>31180</v>
      </c>
      <c r="F121" s="73">
        <f>F118</f>
        <v>0</v>
      </c>
      <c r="G121" s="74">
        <f>F121/C121*100</f>
        <v>0</v>
      </c>
      <c r="H121" s="75">
        <f>F121/E121*100</f>
        <v>0</v>
      </c>
    </row>
    <row r="122" spans="1:8" ht="15" x14ac:dyDescent="0.15">
      <c r="A122" s="32"/>
      <c r="B122" s="32"/>
      <c r="C122" s="32"/>
      <c r="D122" s="31"/>
      <c r="E122" s="31"/>
      <c r="F122" s="31"/>
      <c r="G122" s="31"/>
      <c r="H122" s="31"/>
    </row>
    <row r="123" spans="1:8" ht="19.5" x14ac:dyDescent="0.15">
      <c r="A123" s="134" t="s">
        <v>84</v>
      </c>
      <c r="B123" s="134"/>
      <c r="C123" s="76">
        <f>SUM(C71:C80)</f>
        <v>5613271.7599999988</v>
      </c>
      <c r="D123" s="76">
        <f>SUM(D71:D80)</f>
        <v>5494725.8799999999</v>
      </c>
      <c r="E123" s="76">
        <f>SUM(E71:E80)</f>
        <v>5494725.8799999999</v>
      </c>
      <c r="F123" s="76">
        <f>SUM(F71:F80)</f>
        <v>5619981.8699999992</v>
      </c>
      <c r="G123" s="74">
        <f>F123/C123*100</f>
        <v>100.11954008797179</v>
      </c>
      <c r="H123" s="75">
        <f>F123/E123*100</f>
        <v>102.27956758417946</v>
      </c>
    </row>
    <row r="124" spans="1:8" ht="19.5" x14ac:dyDescent="0.15">
      <c r="A124" s="134" t="s">
        <v>85</v>
      </c>
      <c r="B124" s="134"/>
      <c r="C124" s="76">
        <f>SUM(C123,C88,C96,C104,C112,C121)</f>
        <v>5676887.0299999984</v>
      </c>
      <c r="D124" s="76">
        <f>SUM(D123,D88,D96,D104,D112,D121)</f>
        <v>5494725.8799999999</v>
      </c>
      <c r="E124" s="76">
        <f>SUM(E123,E88,E96,E104,E112,E121)</f>
        <v>5555430.3899999997</v>
      </c>
      <c r="F124" s="76">
        <f>SUM(F123,F88,F96,F104,F112,F121)</f>
        <v>5636305.379999999</v>
      </c>
      <c r="G124" s="74">
        <f>F124/C124*100</f>
        <v>99.285142547569777</v>
      </c>
      <c r="H124" s="75">
        <f>F124/E124*100</f>
        <v>101.45578261849121</v>
      </c>
    </row>
  </sheetData>
  <mergeCells count="63">
    <mergeCell ref="A85:B85"/>
    <mergeCell ref="A109:B109"/>
    <mergeCell ref="A67:H67"/>
    <mergeCell ref="A81:G81"/>
    <mergeCell ref="A83:A84"/>
    <mergeCell ref="B83:B84"/>
    <mergeCell ref="C83:C84"/>
    <mergeCell ref="H68:H69"/>
    <mergeCell ref="A70:B70"/>
    <mergeCell ref="A68:A69"/>
    <mergeCell ref="B68:B69"/>
    <mergeCell ref="C68:C69"/>
    <mergeCell ref="D68:D69"/>
    <mergeCell ref="E68:E69"/>
    <mergeCell ref="F68:F69"/>
    <mergeCell ref="G68:G69"/>
    <mergeCell ref="D83:D84"/>
    <mergeCell ref="E83:E84"/>
    <mergeCell ref="F83:F84"/>
    <mergeCell ref="G83:G84"/>
    <mergeCell ref="H83:H84"/>
    <mergeCell ref="A88:B88"/>
    <mergeCell ref="A91:A92"/>
    <mergeCell ref="B91:B92"/>
    <mergeCell ref="C91:C92"/>
    <mergeCell ref="D91:D92"/>
    <mergeCell ref="F91:F92"/>
    <mergeCell ref="G91:G92"/>
    <mergeCell ref="H91:H92"/>
    <mergeCell ref="A93:B93"/>
    <mergeCell ref="A96:B96"/>
    <mergeCell ref="E91:E92"/>
    <mergeCell ref="F99:F100"/>
    <mergeCell ref="G99:G100"/>
    <mergeCell ref="H99:H100"/>
    <mergeCell ref="A101:B101"/>
    <mergeCell ref="A104:B104"/>
    <mergeCell ref="A99:A100"/>
    <mergeCell ref="B99:B100"/>
    <mergeCell ref="C99:C100"/>
    <mergeCell ref="D99:D100"/>
    <mergeCell ref="E99:E100"/>
    <mergeCell ref="A124:B124"/>
    <mergeCell ref="F107:F108"/>
    <mergeCell ref="G107:G108"/>
    <mergeCell ref="H107:H108"/>
    <mergeCell ref="A112:B112"/>
    <mergeCell ref="A115:A116"/>
    <mergeCell ref="B115:B116"/>
    <mergeCell ref="C115:C116"/>
    <mergeCell ref="D115:D116"/>
    <mergeCell ref="E115:E116"/>
    <mergeCell ref="F115:F116"/>
    <mergeCell ref="A107:A108"/>
    <mergeCell ref="B107:B108"/>
    <mergeCell ref="C107:C108"/>
    <mergeCell ref="D107:D108"/>
    <mergeCell ref="E107:E108"/>
    <mergeCell ref="G115:G116"/>
    <mergeCell ref="H115:H116"/>
    <mergeCell ref="A117:B117"/>
    <mergeCell ref="A121:B121"/>
    <mergeCell ref="A123:B123"/>
  </mergeCells>
  <pageMargins left="0.75" right="0.75" top="1" bottom="1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8A552-51E4-4079-8300-C855A72B7497}">
  <dimension ref="A1:H406"/>
  <sheetViews>
    <sheetView showGridLines="0" workbookViewId="0">
      <selection activeCell="A331" sqref="A331"/>
    </sheetView>
  </sheetViews>
  <sheetFormatPr defaultRowHeight="11.25" x14ac:dyDescent="0.15"/>
  <cols>
    <col min="1" max="1" width="27.140625" style="162" customWidth="1"/>
    <col min="2" max="2" width="18" style="1" customWidth="1"/>
    <col min="3" max="3" width="15.85546875" style="1" customWidth="1"/>
    <col min="4" max="4" width="19.42578125" style="1" customWidth="1"/>
    <col min="5" max="5" width="17.140625" style="1" customWidth="1"/>
    <col min="6" max="6" width="13.140625" style="1" customWidth="1"/>
    <col min="7" max="7" width="9.85546875" style="1" customWidth="1"/>
    <col min="8" max="8" width="7.5703125" style="1" customWidth="1"/>
    <col min="9" max="16384" width="9.140625" style="1"/>
  </cols>
  <sheetData>
    <row r="1" spans="1:7" ht="15.75" thickBot="1" x14ac:dyDescent="0.3">
      <c r="A1" s="181" t="s">
        <v>235</v>
      </c>
      <c r="B1" s="182"/>
      <c r="C1" s="182"/>
      <c r="D1" s="182"/>
      <c r="E1" s="182"/>
    </row>
    <row r="2" spans="1:7" ht="42.75" customHeight="1" thickBot="1" x14ac:dyDescent="0.2">
      <c r="A2" s="163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18</v>
      </c>
      <c r="G2" s="2" t="s">
        <v>19</v>
      </c>
    </row>
    <row r="3" spans="1:7" ht="25.5" x14ac:dyDescent="0.2">
      <c r="A3" s="164" t="s">
        <v>20</v>
      </c>
      <c r="B3" s="106">
        <v>5616967.0899999999</v>
      </c>
      <c r="C3" s="106">
        <f>C4</f>
        <v>5531670.5499999998</v>
      </c>
      <c r="D3" s="106">
        <f>D4</f>
        <v>5531670.5499999998</v>
      </c>
      <c r="E3" s="106">
        <v>5623874.8399999999</v>
      </c>
      <c r="F3" s="106">
        <v>100.12</v>
      </c>
      <c r="G3" s="110">
        <v>101.23</v>
      </c>
    </row>
    <row r="4" spans="1:7" ht="25.5" x14ac:dyDescent="0.2">
      <c r="A4" s="115" t="s">
        <v>21</v>
      </c>
      <c r="B4" s="16">
        <v>5616967.0899999999</v>
      </c>
      <c r="C4" s="16">
        <f>SUM(C5:C19)</f>
        <v>5531670.5499999998</v>
      </c>
      <c r="D4" s="16">
        <f t="shared" ref="D4:E4" si="0">SUM(D5:D19)</f>
        <v>5531670.5499999998</v>
      </c>
      <c r="E4" s="16">
        <f t="shared" si="0"/>
        <v>5623874.8399999999</v>
      </c>
      <c r="F4" s="16">
        <v>100.12</v>
      </c>
      <c r="G4" s="17">
        <v>101.23</v>
      </c>
    </row>
    <row r="5" spans="1:7" ht="25.5" x14ac:dyDescent="0.2">
      <c r="A5" s="115" t="s">
        <v>22</v>
      </c>
      <c r="B5" s="16">
        <f>SUM(B22,B264,B291)</f>
        <v>17948.189999999999</v>
      </c>
      <c r="C5" s="16">
        <f t="shared" ref="C5:E5" si="1">SUM(C22,C264,C291)</f>
        <v>65411.69</v>
      </c>
      <c r="D5" s="16">
        <f t="shared" si="1"/>
        <v>65411.69</v>
      </c>
      <c r="E5" s="16">
        <f t="shared" si="1"/>
        <v>65186.46</v>
      </c>
      <c r="F5" s="16">
        <v>363.19</v>
      </c>
      <c r="G5" s="17">
        <v>99.66</v>
      </c>
    </row>
    <row r="6" spans="1:7" ht="25.5" x14ac:dyDescent="0.2">
      <c r="A6" s="115" t="s">
        <v>232</v>
      </c>
      <c r="B6" s="16">
        <f>SUM(B268)</f>
        <v>0</v>
      </c>
      <c r="C6" s="16">
        <f t="shared" ref="C6:E6" si="2">SUM(C268)</f>
        <v>4089.31</v>
      </c>
      <c r="D6" s="16">
        <f t="shared" si="2"/>
        <v>4089.31</v>
      </c>
      <c r="E6" s="16">
        <f t="shared" si="2"/>
        <v>4089.31</v>
      </c>
      <c r="F6" s="16"/>
      <c r="G6" s="17">
        <v>100</v>
      </c>
    </row>
    <row r="7" spans="1:7" ht="25.5" x14ac:dyDescent="0.2">
      <c r="A7" s="115" t="s">
        <v>29</v>
      </c>
      <c r="B7" s="16">
        <v>6333.9</v>
      </c>
      <c r="C7" s="16">
        <f>SUM(C27,C201,C333)</f>
        <v>19220</v>
      </c>
      <c r="D7" s="16">
        <v>19220</v>
      </c>
      <c r="E7" s="16">
        <v>9034.34</v>
      </c>
      <c r="F7" s="16">
        <v>142.63</v>
      </c>
      <c r="G7" s="17">
        <v>47</v>
      </c>
    </row>
    <row r="8" spans="1:7" ht="25.5" customHeight="1" x14ac:dyDescent="0.2">
      <c r="A8" s="115" t="s">
        <v>249</v>
      </c>
      <c r="B8" s="16">
        <v>5290.8</v>
      </c>
      <c r="C8" s="16">
        <f>SUM(C46,C205)</f>
        <v>4458.13</v>
      </c>
      <c r="D8" s="16">
        <v>4458.13</v>
      </c>
      <c r="E8" s="16">
        <v>757.14</v>
      </c>
      <c r="F8" s="16">
        <v>14.31</v>
      </c>
      <c r="G8" s="17">
        <v>16.98</v>
      </c>
    </row>
    <row r="9" spans="1:7" ht="25.5" x14ac:dyDescent="0.2">
      <c r="A9" s="115" t="s">
        <v>248</v>
      </c>
      <c r="B9" s="16">
        <v>253246.04</v>
      </c>
      <c r="C9" s="16">
        <f>SUM(C57,C220,C239)</f>
        <v>327843</v>
      </c>
      <c r="D9" s="16">
        <v>327843</v>
      </c>
      <c r="E9" s="16">
        <v>272382.11</v>
      </c>
      <c r="F9" s="16">
        <v>107.56</v>
      </c>
      <c r="G9" s="17">
        <v>83.08</v>
      </c>
    </row>
    <row r="10" spans="1:7" ht="25.5" x14ac:dyDescent="0.2">
      <c r="A10" s="115" t="s">
        <v>47</v>
      </c>
      <c r="B10" s="16">
        <v>352686.28</v>
      </c>
      <c r="C10" s="16">
        <f>SUM(C68)</f>
        <v>352240.16000000003</v>
      </c>
      <c r="D10" s="16">
        <f>SUM(D68)</f>
        <v>352240.16000000003</v>
      </c>
      <c r="E10" s="16">
        <v>353587.94</v>
      </c>
      <c r="F10" s="16">
        <v>100.26</v>
      </c>
      <c r="G10" s="17">
        <v>94.04</v>
      </c>
    </row>
    <row r="11" spans="1:7" ht="40.5" customHeight="1" x14ac:dyDescent="0.2">
      <c r="A11" s="115" t="s">
        <v>104</v>
      </c>
      <c r="B11" s="16">
        <v>2173.21</v>
      </c>
      <c r="C11" s="16">
        <f>SUM(C125,C226,C255,C337)</f>
        <v>23986.13</v>
      </c>
      <c r="D11" s="16">
        <v>23986.13</v>
      </c>
      <c r="E11" s="16">
        <v>3746.18</v>
      </c>
      <c r="F11" s="16">
        <v>172.38</v>
      </c>
      <c r="G11" s="17">
        <v>15.62</v>
      </c>
    </row>
    <row r="12" spans="1:7" ht="38.25" x14ac:dyDescent="0.2">
      <c r="A12" s="115" t="s">
        <v>48</v>
      </c>
      <c r="B12" s="16"/>
      <c r="C12" s="16">
        <f>SUM(C272)</f>
        <v>2750</v>
      </c>
      <c r="D12" s="16">
        <v>2750</v>
      </c>
      <c r="E12" s="16">
        <v>2750</v>
      </c>
      <c r="F12" s="16"/>
      <c r="G12" s="17">
        <v>100</v>
      </c>
    </row>
    <row r="13" spans="1:7" ht="38.25" x14ac:dyDescent="0.2">
      <c r="A13" s="115" t="s">
        <v>245</v>
      </c>
      <c r="B13" s="16">
        <v>11700.77</v>
      </c>
      <c r="C13" s="16">
        <f>SUM(C276)</f>
        <v>35681.879999999997</v>
      </c>
      <c r="D13" s="16">
        <v>35681.879999999997</v>
      </c>
      <c r="E13" s="16">
        <v>35277.980000000003</v>
      </c>
      <c r="F13" s="16">
        <v>301.5</v>
      </c>
      <c r="G13" s="17">
        <v>98.87</v>
      </c>
    </row>
    <row r="14" spans="1:7" ht="12.75" x14ac:dyDescent="0.2">
      <c r="A14" s="115" t="s">
        <v>246</v>
      </c>
      <c r="B14" s="16">
        <v>4952628.08</v>
      </c>
      <c r="C14" s="16">
        <f>SUM(C129,C209,C230,C259,C310,C326,C341)</f>
        <v>4658730</v>
      </c>
      <c r="D14" s="16">
        <v>4658730</v>
      </c>
      <c r="E14" s="16">
        <v>4855964.22</v>
      </c>
      <c r="F14" s="16">
        <v>98.05</v>
      </c>
      <c r="G14" s="17">
        <v>104.23</v>
      </c>
    </row>
    <row r="15" spans="1:7" ht="25.5" x14ac:dyDescent="0.2">
      <c r="A15" s="115" t="s">
        <v>238</v>
      </c>
      <c r="B15" s="16">
        <v>6818.65</v>
      </c>
      <c r="C15" s="16">
        <f>SUM(C176,C215,C319)</f>
        <v>1080.25</v>
      </c>
      <c r="D15" s="16">
        <v>1080.25</v>
      </c>
      <c r="E15" s="16">
        <v>95.66</v>
      </c>
      <c r="F15" s="16">
        <v>1.4</v>
      </c>
      <c r="G15" s="17">
        <v>8.86</v>
      </c>
    </row>
    <row r="16" spans="1:7" ht="25.5" x14ac:dyDescent="0.2">
      <c r="A16" s="115" t="s">
        <v>57</v>
      </c>
      <c r="B16" s="16">
        <v>1270.8</v>
      </c>
      <c r="C16" s="16"/>
      <c r="D16" s="16"/>
      <c r="E16" s="16">
        <v>1236</v>
      </c>
      <c r="F16" s="16">
        <v>97.26</v>
      </c>
      <c r="G16" s="17"/>
    </row>
    <row r="17" spans="1:7" ht="25.5" x14ac:dyDescent="0.2">
      <c r="A17" s="115" t="s">
        <v>251</v>
      </c>
      <c r="B17" s="16">
        <v>249.37</v>
      </c>
      <c r="C17" s="16"/>
      <c r="D17" s="16"/>
      <c r="E17" s="16"/>
      <c r="F17" s="16"/>
      <c r="G17" s="17"/>
    </row>
    <row r="18" spans="1:7" ht="48.75" customHeight="1" x14ac:dyDescent="0.2">
      <c r="A18" s="115" t="s">
        <v>250</v>
      </c>
      <c r="B18" s="16">
        <v>6621</v>
      </c>
      <c r="C18" s="16">
        <f>SUM(C189)</f>
        <v>5000</v>
      </c>
      <c r="D18" s="16">
        <v>5000</v>
      </c>
      <c r="E18" s="16">
        <v>4150</v>
      </c>
      <c r="F18" s="16">
        <v>62.68</v>
      </c>
      <c r="G18" s="17">
        <v>83</v>
      </c>
    </row>
    <row r="19" spans="1:7" ht="38.25" x14ac:dyDescent="0.2">
      <c r="A19" s="115" t="s">
        <v>147</v>
      </c>
      <c r="B19" s="16"/>
      <c r="C19" s="16">
        <f>SUM(C194)</f>
        <v>31180</v>
      </c>
      <c r="D19" s="16">
        <v>31180</v>
      </c>
      <c r="E19" s="16">
        <v>15617.5</v>
      </c>
      <c r="F19" s="16"/>
      <c r="G19" s="17">
        <v>50.09</v>
      </c>
    </row>
    <row r="20" spans="1:7" ht="26.25" customHeight="1" x14ac:dyDescent="0.2">
      <c r="A20" s="115" t="s">
        <v>198</v>
      </c>
      <c r="B20" s="16">
        <v>5305425.78</v>
      </c>
      <c r="C20" s="16">
        <f>SUM(C21,C219)</f>
        <v>5185959.93</v>
      </c>
      <c r="D20" s="16">
        <f>SUM(D21,D219)</f>
        <v>5185959.93</v>
      </c>
      <c r="E20" s="16">
        <v>5314797.8499999996</v>
      </c>
      <c r="F20" s="16">
        <v>100.18</v>
      </c>
      <c r="G20" s="17">
        <v>102.02</v>
      </c>
    </row>
    <row r="21" spans="1:7" ht="12.75" x14ac:dyDescent="0.2">
      <c r="A21" s="165" t="s">
        <v>197</v>
      </c>
      <c r="B21" s="107">
        <v>5186897.18</v>
      </c>
      <c r="C21" s="107">
        <f>SUM(C22,C27,C46,C57,C68,C125,C129,C176,C181,C185,C189,C194,C200)</f>
        <v>5085722.8</v>
      </c>
      <c r="D21" s="107">
        <f>SUM(D22,D27,D46,D57,D68,D125,D129,D176,D181,D185,D189,D194,D200)</f>
        <v>5085722.8</v>
      </c>
      <c r="E21" s="107">
        <v>5235056.9000000004</v>
      </c>
      <c r="F21" s="107">
        <v>100.93</v>
      </c>
      <c r="G21" s="111">
        <v>102.46</v>
      </c>
    </row>
    <row r="22" spans="1:7" ht="25.5" x14ac:dyDescent="0.2">
      <c r="A22" s="166" t="s">
        <v>225</v>
      </c>
      <c r="B22" s="117"/>
      <c r="C22" s="117">
        <f>SUM(C23)</f>
        <v>44500</v>
      </c>
      <c r="D22" s="117">
        <f t="shared" ref="D22:E22" si="3">SUM(D23)</f>
        <v>44500</v>
      </c>
      <c r="E22" s="117">
        <f t="shared" si="3"/>
        <v>44275.77</v>
      </c>
      <c r="F22" s="117"/>
      <c r="G22" s="118">
        <v>99.5</v>
      </c>
    </row>
    <row r="23" spans="1:7" ht="12.75" x14ac:dyDescent="0.2">
      <c r="A23" s="115" t="s">
        <v>109</v>
      </c>
      <c r="B23" s="16"/>
      <c r="C23" s="16">
        <f>SUM(C24)</f>
        <v>44500</v>
      </c>
      <c r="D23" s="16">
        <v>44500</v>
      </c>
      <c r="E23" s="16">
        <v>44275.77</v>
      </c>
      <c r="F23" s="16"/>
      <c r="G23" s="17">
        <v>99.5</v>
      </c>
    </row>
    <row r="24" spans="1:7" ht="12.75" x14ac:dyDescent="0.2">
      <c r="A24" s="167" t="s">
        <v>190</v>
      </c>
      <c r="B24" s="108"/>
      <c r="C24" s="108">
        <v>44500</v>
      </c>
      <c r="D24" s="108">
        <v>44500</v>
      </c>
      <c r="E24" s="108">
        <v>44275.77</v>
      </c>
      <c r="F24" s="108"/>
      <c r="G24" s="17">
        <v>99.5</v>
      </c>
    </row>
    <row r="25" spans="1:7" ht="12.75" x14ac:dyDescent="0.2">
      <c r="A25" s="167" t="s">
        <v>259</v>
      </c>
      <c r="B25" s="108"/>
      <c r="C25" s="108"/>
      <c r="D25" s="108"/>
      <c r="E25" s="108">
        <v>9200</v>
      </c>
      <c r="F25" s="108"/>
      <c r="G25" s="17"/>
    </row>
    <row r="26" spans="1:7" ht="38.25" x14ac:dyDescent="0.2">
      <c r="A26" s="167" t="s">
        <v>189</v>
      </c>
      <c r="B26" s="108"/>
      <c r="C26" s="108"/>
      <c r="D26" s="108"/>
      <c r="E26" s="108">
        <v>35075.769999999997</v>
      </c>
      <c r="F26" s="108"/>
      <c r="G26" s="17"/>
    </row>
    <row r="27" spans="1:7" ht="25.5" x14ac:dyDescent="0.2">
      <c r="A27" s="115" t="s">
        <v>29</v>
      </c>
      <c r="B27" s="16">
        <v>6321.88</v>
      </c>
      <c r="C27" s="16">
        <f>SUM(C28,C40)</f>
        <v>17820</v>
      </c>
      <c r="D27" s="16">
        <v>17820</v>
      </c>
      <c r="E27" s="16">
        <v>8116.76</v>
      </c>
      <c r="F27" s="16">
        <v>128.38999999999999</v>
      </c>
      <c r="G27" s="17">
        <v>45.55</v>
      </c>
    </row>
    <row r="28" spans="1:7" ht="12.75" x14ac:dyDescent="0.2">
      <c r="A28" s="115" t="s">
        <v>109</v>
      </c>
      <c r="B28" s="16">
        <v>6298.16</v>
      </c>
      <c r="C28" s="16">
        <f>SUM(C29,C31,C33,C35,C37)</f>
        <v>17770</v>
      </c>
      <c r="D28" s="16">
        <v>17770</v>
      </c>
      <c r="E28" s="16">
        <v>8116.76</v>
      </c>
      <c r="F28" s="16">
        <v>128.88</v>
      </c>
      <c r="G28" s="17">
        <v>45.68</v>
      </c>
    </row>
    <row r="29" spans="1:7" ht="12.75" x14ac:dyDescent="0.2">
      <c r="A29" s="167" t="s">
        <v>108</v>
      </c>
      <c r="B29" s="108">
        <v>3000</v>
      </c>
      <c r="C29" s="108">
        <v>11600</v>
      </c>
      <c r="D29" s="108">
        <v>11600</v>
      </c>
      <c r="E29" s="108">
        <v>5600</v>
      </c>
      <c r="F29" s="108">
        <v>186.67</v>
      </c>
      <c r="G29" s="17">
        <v>48.28</v>
      </c>
    </row>
    <row r="30" spans="1:7" ht="25.5" x14ac:dyDescent="0.2">
      <c r="A30" s="167" t="s">
        <v>107</v>
      </c>
      <c r="B30" s="108">
        <v>3000</v>
      </c>
      <c r="C30" s="108"/>
      <c r="D30" s="108"/>
      <c r="E30" s="108">
        <v>5600</v>
      </c>
      <c r="F30" s="108">
        <v>186.67</v>
      </c>
      <c r="G30" s="17"/>
    </row>
    <row r="31" spans="1:7" ht="25.5" x14ac:dyDescent="0.2">
      <c r="A31" s="167" t="s">
        <v>115</v>
      </c>
      <c r="B31" s="108">
        <v>201.85</v>
      </c>
      <c r="C31" s="108">
        <v>1250</v>
      </c>
      <c r="D31" s="108">
        <v>1250</v>
      </c>
      <c r="E31" s="108"/>
      <c r="F31" s="108"/>
      <c r="G31" s="17"/>
    </row>
    <row r="32" spans="1:7" ht="25.5" x14ac:dyDescent="0.2">
      <c r="A32" s="167" t="s">
        <v>242</v>
      </c>
      <c r="B32" s="108">
        <v>201.85</v>
      </c>
      <c r="C32" s="108"/>
      <c r="D32" s="108"/>
      <c r="E32" s="108"/>
      <c r="F32" s="108"/>
      <c r="G32" s="17"/>
    </row>
    <row r="33" spans="1:7" ht="12.75" x14ac:dyDescent="0.2">
      <c r="A33" s="167" t="s">
        <v>167</v>
      </c>
      <c r="B33" s="108">
        <v>590</v>
      </c>
      <c r="C33" s="108">
        <v>1500</v>
      </c>
      <c r="D33" s="108">
        <v>1500</v>
      </c>
      <c r="E33" s="108">
        <v>1307.99</v>
      </c>
      <c r="F33" s="108">
        <v>221.69</v>
      </c>
      <c r="G33" s="17">
        <v>87.2</v>
      </c>
    </row>
    <row r="34" spans="1:7" ht="12.75" x14ac:dyDescent="0.2">
      <c r="A34" s="167" t="s">
        <v>166</v>
      </c>
      <c r="B34" s="108">
        <v>590</v>
      </c>
      <c r="C34" s="108"/>
      <c r="D34" s="108"/>
      <c r="E34" s="108">
        <v>1307.99</v>
      </c>
      <c r="F34" s="108">
        <v>221.69</v>
      </c>
      <c r="G34" s="17"/>
    </row>
    <row r="35" spans="1:7" ht="12.75" x14ac:dyDescent="0.2">
      <c r="A35" s="167" t="s">
        <v>190</v>
      </c>
      <c r="B35" s="108">
        <v>77.64</v>
      </c>
      <c r="C35" s="108">
        <v>1000</v>
      </c>
      <c r="D35" s="108">
        <v>1000</v>
      </c>
      <c r="E35" s="108"/>
      <c r="F35" s="108"/>
      <c r="G35" s="17"/>
    </row>
    <row r="36" spans="1:7" ht="12.75" x14ac:dyDescent="0.2">
      <c r="A36" s="167" t="s">
        <v>259</v>
      </c>
      <c r="B36" s="108">
        <v>77.64</v>
      </c>
      <c r="C36" s="108"/>
      <c r="D36" s="108"/>
      <c r="E36" s="108"/>
      <c r="F36" s="108"/>
      <c r="G36" s="17"/>
    </row>
    <row r="37" spans="1:7" ht="12.75" x14ac:dyDescent="0.2">
      <c r="A37" s="167" t="s">
        <v>182</v>
      </c>
      <c r="B37" s="108">
        <v>2428.67</v>
      </c>
      <c r="C37" s="108">
        <v>2420</v>
      </c>
      <c r="D37" s="108">
        <v>2420</v>
      </c>
      <c r="E37" s="108">
        <v>1208.77</v>
      </c>
      <c r="F37" s="108">
        <v>49.77</v>
      </c>
      <c r="G37" s="17">
        <v>49.95</v>
      </c>
    </row>
    <row r="38" spans="1:7" ht="12.75" x14ac:dyDescent="0.2">
      <c r="A38" s="167" t="s">
        <v>256</v>
      </c>
      <c r="B38" s="108">
        <v>782.36</v>
      </c>
      <c r="C38" s="108"/>
      <c r="D38" s="108"/>
      <c r="E38" s="108">
        <v>660</v>
      </c>
      <c r="F38" s="108">
        <v>84.36</v>
      </c>
      <c r="G38" s="17"/>
    </row>
    <row r="39" spans="1:7" ht="25.5" x14ac:dyDescent="0.2">
      <c r="A39" s="167" t="s">
        <v>181</v>
      </c>
      <c r="B39" s="108">
        <v>1646.31</v>
      </c>
      <c r="C39" s="108"/>
      <c r="D39" s="108"/>
      <c r="E39" s="108">
        <v>548.77</v>
      </c>
      <c r="F39" s="108">
        <v>33.33</v>
      </c>
      <c r="G39" s="17"/>
    </row>
    <row r="40" spans="1:7" ht="12.75" x14ac:dyDescent="0.2">
      <c r="A40" s="115" t="s">
        <v>170</v>
      </c>
      <c r="B40" s="16">
        <v>23.72</v>
      </c>
      <c r="C40" s="16">
        <f>SUM(C41,C43)</f>
        <v>50</v>
      </c>
      <c r="D40" s="16">
        <v>50</v>
      </c>
      <c r="E40" s="16"/>
      <c r="F40" s="16"/>
      <c r="G40" s="17"/>
    </row>
    <row r="41" spans="1:7" ht="25.5" x14ac:dyDescent="0.2">
      <c r="A41" s="167" t="s">
        <v>169</v>
      </c>
      <c r="B41" s="108">
        <v>4.12</v>
      </c>
      <c r="C41" s="108"/>
      <c r="D41" s="108"/>
      <c r="E41" s="108"/>
      <c r="F41" s="108"/>
      <c r="G41" s="17"/>
    </row>
    <row r="42" spans="1:7" ht="12.75" x14ac:dyDescent="0.2">
      <c r="A42" s="167" t="s">
        <v>168</v>
      </c>
      <c r="B42" s="108">
        <v>4.12</v>
      </c>
      <c r="C42" s="108"/>
      <c r="D42" s="108"/>
      <c r="E42" s="108"/>
      <c r="F42" s="108"/>
      <c r="G42" s="17"/>
    </row>
    <row r="43" spans="1:7" ht="12.75" x14ac:dyDescent="0.2">
      <c r="A43" s="167" t="s">
        <v>196</v>
      </c>
      <c r="B43" s="108">
        <v>19.600000000000001</v>
      </c>
      <c r="C43" s="108">
        <v>50</v>
      </c>
      <c r="D43" s="108">
        <v>50</v>
      </c>
      <c r="E43" s="108"/>
      <c r="F43" s="108"/>
      <c r="G43" s="17"/>
    </row>
    <row r="44" spans="1:7" ht="25.5" x14ac:dyDescent="0.2">
      <c r="A44" s="167" t="s">
        <v>195</v>
      </c>
      <c r="B44" s="108">
        <v>5.91</v>
      </c>
      <c r="C44" s="108"/>
      <c r="D44" s="108"/>
      <c r="E44" s="108"/>
      <c r="F44" s="108"/>
      <c r="G44" s="17"/>
    </row>
    <row r="45" spans="1:7" ht="25.5" x14ac:dyDescent="0.2">
      <c r="A45" s="167" t="s">
        <v>194</v>
      </c>
      <c r="B45" s="108">
        <v>13.69</v>
      </c>
      <c r="C45" s="108"/>
      <c r="D45" s="108"/>
      <c r="E45" s="108"/>
      <c r="F45" s="108"/>
      <c r="G45" s="17"/>
    </row>
    <row r="46" spans="1:7" ht="27.75" customHeight="1" x14ac:dyDescent="0.2">
      <c r="A46" s="115" t="s">
        <v>249</v>
      </c>
      <c r="B46" s="16">
        <v>4790.8</v>
      </c>
      <c r="C46" s="16">
        <f>C47</f>
        <v>4458.13</v>
      </c>
      <c r="D46" s="16">
        <v>4458.13</v>
      </c>
      <c r="E46" s="16">
        <v>757.14</v>
      </c>
      <c r="F46" s="16">
        <v>15.8</v>
      </c>
      <c r="G46" s="17">
        <v>16.98</v>
      </c>
    </row>
    <row r="47" spans="1:7" ht="12.75" x14ac:dyDescent="0.2">
      <c r="A47" s="115" t="s">
        <v>109</v>
      </c>
      <c r="B47" s="16">
        <v>4790.8</v>
      </c>
      <c r="C47" s="16">
        <f>SUM(C48,C52,C54,C56)</f>
        <v>4458.13</v>
      </c>
      <c r="D47" s="16">
        <v>4458.13</v>
      </c>
      <c r="E47" s="16">
        <v>757.14</v>
      </c>
      <c r="F47" s="16">
        <v>15.8</v>
      </c>
      <c r="G47" s="17">
        <v>16.98</v>
      </c>
    </row>
    <row r="48" spans="1:7" ht="25.5" x14ac:dyDescent="0.2">
      <c r="A48" s="167" t="s">
        <v>115</v>
      </c>
      <c r="B48" s="108">
        <v>72.8</v>
      </c>
      <c r="C48" s="108">
        <v>433.99</v>
      </c>
      <c r="D48" s="108">
        <v>433.99</v>
      </c>
      <c r="E48" s="108">
        <v>221.5</v>
      </c>
      <c r="F48" s="108">
        <v>304.26</v>
      </c>
      <c r="G48" s="17">
        <v>51.04</v>
      </c>
    </row>
    <row r="49" spans="1:7" ht="12.75" x14ac:dyDescent="0.2">
      <c r="A49" s="167" t="s">
        <v>240</v>
      </c>
      <c r="B49" s="108"/>
      <c r="C49" s="108"/>
      <c r="D49" s="108"/>
      <c r="E49" s="108">
        <v>30</v>
      </c>
      <c r="F49" s="108"/>
      <c r="G49" s="17"/>
    </row>
    <row r="50" spans="1:7" ht="25.5" x14ac:dyDescent="0.2">
      <c r="A50" s="167" t="s">
        <v>193</v>
      </c>
      <c r="B50" s="108">
        <v>72.8</v>
      </c>
      <c r="C50" s="108"/>
      <c r="D50" s="108"/>
      <c r="E50" s="108"/>
      <c r="F50" s="108"/>
      <c r="G50" s="17"/>
    </row>
    <row r="51" spans="1:7" ht="25.5" x14ac:dyDescent="0.2">
      <c r="A51" s="167" t="s">
        <v>242</v>
      </c>
      <c r="B51" s="108"/>
      <c r="C51" s="108"/>
      <c r="D51" s="108"/>
      <c r="E51" s="108">
        <v>191.5</v>
      </c>
      <c r="F51" s="108"/>
      <c r="G51" s="17"/>
    </row>
    <row r="52" spans="1:7" ht="12.75" x14ac:dyDescent="0.2">
      <c r="A52" s="167" t="s">
        <v>167</v>
      </c>
      <c r="B52" s="108"/>
      <c r="C52" s="108">
        <v>535.64</v>
      </c>
      <c r="D52" s="108">
        <v>535.64</v>
      </c>
      <c r="E52" s="108">
        <v>535.64</v>
      </c>
      <c r="F52" s="108"/>
      <c r="G52" s="17">
        <v>100</v>
      </c>
    </row>
    <row r="53" spans="1:7" ht="12.75" x14ac:dyDescent="0.2">
      <c r="A53" s="167" t="s">
        <v>166</v>
      </c>
      <c r="B53" s="108"/>
      <c r="C53" s="108"/>
      <c r="D53" s="108"/>
      <c r="E53" s="108">
        <v>535.64</v>
      </c>
      <c r="F53" s="108"/>
      <c r="G53" s="17"/>
    </row>
    <row r="54" spans="1:7" ht="12.75" x14ac:dyDescent="0.2">
      <c r="A54" s="167" t="s">
        <v>190</v>
      </c>
      <c r="B54" s="108">
        <v>4718</v>
      </c>
      <c r="C54" s="108">
        <v>1000</v>
      </c>
      <c r="D54" s="108">
        <v>1000</v>
      </c>
      <c r="E54" s="108"/>
      <c r="F54" s="108"/>
      <c r="G54" s="17"/>
    </row>
    <row r="55" spans="1:7" ht="12.75" x14ac:dyDescent="0.2">
      <c r="A55" s="167" t="s">
        <v>259</v>
      </c>
      <c r="B55" s="108">
        <v>4718</v>
      </c>
      <c r="C55" s="108"/>
      <c r="D55" s="108"/>
      <c r="E55" s="108"/>
      <c r="F55" s="108"/>
      <c r="G55" s="17"/>
    </row>
    <row r="56" spans="1:7" ht="12.75" x14ac:dyDescent="0.2">
      <c r="A56" s="167" t="s">
        <v>182</v>
      </c>
      <c r="B56" s="108"/>
      <c r="C56" s="108">
        <v>2488.5</v>
      </c>
      <c r="D56" s="108">
        <v>2488.5</v>
      </c>
      <c r="E56" s="108"/>
      <c r="F56" s="108"/>
      <c r="G56" s="17"/>
    </row>
    <row r="57" spans="1:7" ht="25.5" x14ac:dyDescent="0.2">
      <c r="A57" s="115" t="s">
        <v>248</v>
      </c>
      <c r="B57" s="16">
        <v>108942.5</v>
      </c>
      <c r="C57" s="16">
        <f>C58</f>
        <v>163000</v>
      </c>
      <c r="D57" s="16">
        <v>163000</v>
      </c>
      <c r="E57" s="16">
        <v>129629.98</v>
      </c>
      <c r="F57" s="16">
        <v>118.99</v>
      </c>
      <c r="G57" s="17">
        <v>79.53</v>
      </c>
    </row>
    <row r="58" spans="1:7" ht="12.75" x14ac:dyDescent="0.2">
      <c r="A58" s="115" t="s">
        <v>109</v>
      </c>
      <c r="B58" s="16">
        <v>108942.5</v>
      </c>
      <c r="C58" s="16">
        <f>SUM(C59,C63,C65)</f>
        <v>163000</v>
      </c>
      <c r="D58" s="16">
        <v>163000</v>
      </c>
      <c r="E58" s="16">
        <v>129629.98</v>
      </c>
      <c r="F58" s="16">
        <v>118.99</v>
      </c>
      <c r="G58" s="17">
        <v>79.53</v>
      </c>
    </row>
    <row r="59" spans="1:7" ht="25.5" x14ac:dyDescent="0.2">
      <c r="A59" s="167" t="s">
        <v>115</v>
      </c>
      <c r="B59" s="108">
        <v>573.74</v>
      </c>
      <c r="C59" s="108">
        <v>1300</v>
      </c>
      <c r="D59" s="108">
        <v>1300</v>
      </c>
      <c r="E59" s="108">
        <v>710.59</v>
      </c>
      <c r="F59" s="108">
        <v>123.85</v>
      </c>
      <c r="G59" s="17">
        <v>54.66</v>
      </c>
    </row>
    <row r="60" spans="1:7" ht="25.5" x14ac:dyDescent="0.2">
      <c r="A60" s="167" t="s">
        <v>122</v>
      </c>
      <c r="B60" s="108">
        <v>86.5</v>
      </c>
      <c r="C60" s="108"/>
      <c r="D60" s="108"/>
      <c r="E60" s="108"/>
      <c r="F60" s="108"/>
      <c r="G60" s="17"/>
    </row>
    <row r="61" spans="1:7" ht="25.5" x14ac:dyDescent="0.2">
      <c r="A61" s="167" t="s">
        <v>121</v>
      </c>
      <c r="B61" s="108">
        <v>125.63</v>
      </c>
      <c r="C61" s="108"/>
      <c r="D61" s="108"/>
      <c r="E61" s="108"/>
      <c r="F61" s="108"/>
      <c r="G61" s="17"/>
    </row>
    <row r="62" spans="1:7" ht="25.5" x14ac:dyDescent="0.2">
      <c r="A62" s="167" t="s">
        <v>242</v>
      </c>
      <c r="B62" s="108">
        <v>361.61</v>
      </c>
      <c r="C62" s="108"/>
      <c r="D62" s="108"/>
      <c r="E62" s="108">
        <v>710.59</v>
      </c>
      <c r="F62" s="108">
        <v>196.51</v>
      </c>
      <c r="G62" s="17"/>
    </row>
    <row r="63" spans="1:7" ht="12.75" x14ac:dyDescent="0.2">
      <c r="A63" s="167" t="s">
        <v>167</v>
      </c>
      <c r="B63" s="108">
        <v>106958.25</v>
      </c>
      <c r="C63" s="108">
        <v>160000</v>
      </c>
      <c r="D63" s="108">
        <v>160000</v>
      </c>
      <c r="E63" s="108">
        <v>128919.39</v>
      </c>
      <c r="F63" s="108">
        <v>120.53</v>
      </c>
      <c r="G63" s="17">
        <v>80.569999999999993</v>
      </c>
    </row>
    <row r="64" spans="1:7" ht="12.75" x14ac:dyDescent="0.2">
      <c r="A64" s="167" t="s">
        <v>166</v>
      </c>
      <c r="B64" s="108">
        <v>106958.25</v>
      </c>
      <c r="C64" s="108"/>
      <c r="D64" s="108"/>
      <c r="E64" s="108">
        <v>128919.39</v>
      </c>
      <c r="F64" s="108">
        <v>120.53</v>
      </c>
      <c r="G64" s="17"/>
    </row>
    <row r="65" spans="1:7" ht="26.25" customHeight="1" x14ac:dyDescent="0.2">
      <c r="A65" s="167" t="s">
        <v>186</v>
      </c>
      <c r="B65" s="108">
        <v>1410.51</v>
      </c>
      <c r="C65" s="108">
        <v>1700</v>
      </c>
      <c r="D65" s="108">
        <v>1700</v>
      </c>
      <c r="E65" s="108"/>
      <c r="F65" s="108"/>
      <c r="G65" s="17"/>
    </row>
    <row r="66" spans="1:7" ht="25.5" x14ac:dyDescent="0.2">
      <c r="A66" s="167" t="s">
        <v>185</v>
      </c>
      <c r="B66" s="108">
        <v>1138.6099999999999</v>
      </c>
      <c r="C66" s="108"/>
      <c r="D66" s="108"/>
      <c r="E66" s="108"/>
      <c r="F66" s="108"/>
      <c r="G66" s="17"/>
    </row>
    <row r="67" spans="1:7" ht="25.5" x14ac:dyDescent="0.2">
      <c r="A67" s="167" t="s">
        <v>184</v>
      </c>
      <c r="B67" s="108">
        <v>271.89999999999998</v>
      </c>
      <c r="C67" s="108"/>
      <c r="D67" s="108"/>
      <c r="E67" s="108"/>
      <c r="F67" s="108"/>
      <c r="G67" s="17"/>
    </row>
    <row r="68" spans="1:7" ht="24.75" customHeight="1" x14ac:dyDescent="0.2">
      <c r="A68" s="115" t="s">
        <v>262</v>
      </c>
      <c r="B68" s="16">
        <v>352686.28</v>
      </c>
      <c r="C68" s="16">
        <f>SUM(C69,C122)</f>
        <v>352240.16000000003</v>
      </c>
      <c r="D68" s="16">
        <f t="shared" ref="D68:E68" si="4">SUM(D69,D122)</f>
        <v>352240.16000000003</v>
      </c>
      <c r="E68" s="16">
        <f t="shared" si="4"/>
        <v>353587.93999999994</v>
      </c>
      <c r="F68" s="16">
        <v>100.26</v>
      </c>
      <c r="G68" s="17">
        <v>100.38</v>
      </c>
    </row>
    <row r="69" spans="1:7" ht="12.75" x14ac:dyDescent="0.2">
      <c r="A69" s="115" t="s">
        <v>109</v>
      </c>
      <c r="B69" s="16">
        <v>351459.5</v>
      </c>
      <c r="C69" s="16">
        <f>SUM(C70,C74,C76,C78,C84,C87,C91,C95,C99,C102,C108,C111,C113,C118,C120)</f>
        <v>350540.16000000003</v>
      </c>
      <c r="D69" s="16">
        <f t="shared" ref="D69:E69" si="5">SUM(D70,D74,D76,D78,D84,D87,D91,D95,D99,D102,D108,D111,D113,D118,D120)</f>
        <v>350540.16000000003</v>
      </c>
      <c r="E69" s="16">
        <f t="shared" si="5"/>
        <v>352254.97</v>
      </c>
      <c r="F69" s="16">
        <v>100.23</v>
      </c>
      <c r="G69" s="17">
        <v>100.49</v>
      </c>
    </row>
    <row r="70" spans="1:7" ht="12.75" x14ac:dyDescent="0.2">
      <c r="A70" s="167" t="s">
        <v>108</v>
      </c>
      <c r="B70" s="108">
        <v>23859.19</v>
      </c>
      <c r="C70" s="108">
        <v>19227</v>
      </c>
      <c r="D70" s="108">
        <v>19227</v>
      </c>
      <c r="E70" s="108">
        <v>19741</v>
      </c>
      <c r="F70" s="108">
        <v>82.74</v>
      </c>
      <c r="G70" s="17">
        <v>102.67</v>
      </c>
    </row>
    <row r="71" spans="1:7" ht="25.5" x14ac:dyDescent="0.2">
      <c r="A71" s="167" t="s">
        <v>107</v>
      </c>
      <c r="B71" s="108">
        <v>3680</v>
      </c>
      <c r="C71" s="108"/>
      <c r="D71" s="108"/>
      <c r="E71" s="108">
        <v>3400</v>
      </c>
      <c r="F71" s="108">
        <v>92.39</v>
      </c>
      <c r="G71" s="17"/>
    </row>
    <row r="72" spans="1:7" ht="25.5" x14ac:dyDescent="0.2">
      <c r="A72" s="167" t="s">
        <v>261</v>
      </c>
      <c r="B72" s="108">
        <v>11679</v>
      </c>
      <c r="C72" s="108"/>
      <c r="D72" s="108"/>
      <c r="E72" s="108">
        <v>8295</v>
      </c>
      <c r="F72" s="108">
        <v>71.02</v>
      </c>
      <c r="G72" s="17"/>
    </row>
    <row r="73" spans="1:7" ht="25.5" x14ac:dyDescent="0.2">
      <c r="A73" s="167" t="s">
        <v>241</v>
      </c>
      <c r="B73" s="108">
        <v>8500.19</v>
      </c>
      <c r="C73" s="108"/>
      <c r="D73" s="108"/>
      <c r="E73" s="108">
        <v>8046</v>
      </c>
      <c r="F73" s="108">
        <v>94.66</v>
      </c>
      <c r="G73" s="17"/>
    </row>
    <row r="74" spans="1:7" ht="12.75" x14ac:dyDescent="0.2">
      <c r="A74" s="167" t="s">
        <v>192</v>
      </c>
      <c r="B74" s="108">
        <v>3505</v>
      </c>
      <c r="C74" s="108">
        <v>3000</v>
      </c>
      <c r="D74" s="108">
        <v>3000</v>
      </c>
      <c r="E74" s="108">
        <v>2965</v>
      </c>
      <c r="F74" s="108">
        <v>84.59</v>
      </c>
      <c r="G74" s="17">
        <v>98.83</v>
      </c>
    </row>
    <row r="75" spans="1:7" ht="25.5" x14ac:dyDescent="0.2">
      <c r="A75" s="167" t="s">
        <v>191</v>
      </c>
      <c r="B75" s="108">
        <v>3505</v>
      </c>
      <c r="C75" s="108"/>
      <c r="D75" s="108"/>
      <c r="E75" s="108">
        <v>2965</v>
      </c>
      <c r="F75" s="108">
        <v>84.59</v>
      </c>
      <c r="G75" s="17"/>
    </row>
    <row r="76" spans="1:7" ht="25.5" x14ac:dyDescent="0.2">
      <c r="A76" s="167" t="s">
        <v>156</v>
      </c>
      <c r="B76" s="108">
        <v>704</v>
      </c>
      <c r="C76" s="108">
        <v>1902</v>
      </c>
      <c r="D76" s="108">
        <v>1902</v>
      </c>
      <c r="E76" s="108">
        <v>1902</v>
      </c>
      <c r="F76" s="108">
        <v>270.17</v>
      </c>
      <c r="G76" s="17">
        <v>100</v>
      </c>
    </row>
    <row r="77" spans="1:7" ht="38.25" x14ac:dyDescent="0.2">
      <c r="A77" s="167" t="s">
        <v>253</v>
      </c>
      <c r="B77" s="108">
        <v>704</v>
      </c>
      <c r="C77" s="108"/>
      <c r="D77" s="108"/>
      <c r="E77" s="108">
        <v>1902</v>
      </c>
      <c r="F77" s="108">
        <v>270.17</v>
      </c>
      <c r="G77" s="17"/>
    </row>
    <row r="78" spans="1:7" ht="25.5" x14ac:dyDescent="0.2">
      <c r="A78" s="167" t="s">
        <v>115</v>
      </c>
      <c r="B78" s="108">
        <v>20886.75</v>
      </c>
      <c r="C78" s="108">
        <v>29282.36</v>
      </c>
      <c r="D78" s="108">
        <v>29282.36</v>
      </c>
      <c r="E78" s="108">
        <v>29814.39</v>
      </c>
      <c r="F78" s="108">
        <v>142.74</v>
      </c>
      <c r="G78" s="17">
        <v>101.82</v>
      </c>
    </row>
    <row r="79" spans="1:7" ht="12.75" x14ac:dyDescent="0.2">
      <c r="A79" s="167" t="s">
        <v>240</v>
      </c>
      <c r="B79" s="108">
        <v>5128.55</v>
      </c>
      <c r="C79" s="108"/>
      <c r="D79" s="108"/>
      <c r="E79" s="108">
        <v>10659.54</v>
      </c>
      <c r="F79" s="108">
        <v>207.85</v>
      </c>
      <c r="G79" s="17"/>
    </row>
    <row r="80" spans="1:7" ht="24.75" customHeight="1" x14ac:dyDescent="0.2">
      <c r="A80" s="167" t="s">
        <v>260</v>
      </c>
      <c r="B80" s="108">
        <v>4654.91</v>
      </c>
      <c r="C80" s="108"/>
      <c r="D80" s="108"/>
      <c r="E80" s="108">
        <v>4233.05</v>
      </c>
      <c r="F80" s="108">
        <v>90.94</v>
      </c>
      <c r="G80" s="17"/>
    </row>
    <row r="81" spans="1:7" ht="25.5" x14ac:dyDescent="0.2">
      <c r="A81" s="167" t="s">
        <v>122</v>
      </c>
      <c r="B81" s="108">
        <v>3608.78</v>
      </c>
      <c r="C81" s="108"/>
      <c r="D81" s="108"/>
      <c r="E81" s="108">
        <v>4741.55</v>
      </c>
      <c r="F81" s="108">
        <v>131.38999999999999</v>
      </c>
      <c r="G81" s="17"/>
    </row>
    <row r="82" spans="1:7" ht="25.5" x14ac:dyDescent="0.2">
      <c r="A82" s="167" t="s">
        <v>121</v>
      </c>
      <c r="B82" s="108">
        <v>5285.46</v>
      </c>
      <c r="C82" s="108"/>
      <c r="D82" s="108"/>
      <c r="E82" s="108">
        <v>7130.53</v>
      </c>
      <c r="F82" s="108">
        <v>134.91</v>
      </c>
      <c r="G82" s="17"/>
    </row>
    <row r="83" spans="1:7" ht="25.5" x14ac:dyDescent="0.2">
      <c r="A83" s="167" t="s">
        <v>242</v>
      </c>
      <c r="B83" s="108">
        <v>2209.0500000000002</v>
      </c>
      <c r="C83" s="108"/>
      <c r="D83" s="108"/>
      <c r="E83" s="108">
        <v>3049.72</v>
      </c>
      <c r="F83" s="108">
        <v>138.06</v>
      </c>
      <c r="G83" s="17"/>
    </row>
    <row r="84" spans="1:7" ht="12.75" x14ac:dyDescent="0.2">
      <c r="A84" s="167" t="s">
        <v>190</v>
      </c>
      <c r="B84" s="108">
        <v>133447.01999999999</v>
      </c>
      <c r="C84" s="108">
        <v>159970.28</v>
      </c>
      <c r="D84" s="108">
        <v>159970.28</v>
      </c>
      <c r="E84" s="108">
        <v>162292.71</v>
      </c>
      <c r="F84" s="108">
        <v>121.62</v>
      </c>
      <c r="G84" s="17">
        <v>101.45</v>
      </c>
    </row>
    <row r="85" spans="1:7" ht="12.75" x14ac:dyDescent="0.2">
      <c r="A85" s="167" t="s">
        <v>259</v>
      </c>
      <c r="B85" s="108">
        <v>80501.67</v>
      </c>
      <c r="C85" s="108"/>
      <c r="D85" s="108"/>
      <c r="E85" s="108">
        <v>78557.070000000007</v>
      </c>
      <c r="F85" s="108">
        <v>97.58</v>
      </c>
      <c r="G85" s="17"/>
    </row>
    <row r="86" spans="1:7" ht="38.25" x14ac:dyDescent="0.2">
      <c r="A86" s="167" t="s">
        <v>189</v>
      </c>
      <c r="B86" s="108">
        <v>52945.35</v>
      </c>
      <c r="C86" s="108"/>
      <c r="D86" s="108"/>
      <c r="E86" s="108">
        <v>83735.64</v>
      </c>
      <c r="F86" s="108">
        <v>158.15</v>
      </c>
      <c r="G86" s="17"/>
    </row>
    <row r="87" spans="1:7" ht="25.5" x14ac:dyDescent="0.2">
      <c r="A87" s="167" t="s">
        <v>146</v>
      </c>
      <c r="B87" s="108">
        <v>4482.9799999999996</v>
      </c>
      <c r="C87" s="108">
        <v>2500</v>
      </c>
      <c r="D87" s="108">
        <v>2500</v>
      </c>
      <c r="E87" s="108">
        <v>2119.98</v>
      </c>
      <c r="F87" s="108">
        <v>47.29</v>
      </c>
      <c r="G87" s="17">
        <v>84.8</v>
      </c>
    </row>
    <row r="88" spans="1:7" ht="38.25" x14ac:dyDescent="0.2">
      <c r="A88" s="167" t="s">
        <v>145</v>
      </c>
      <c r="B88" s="108">
        <v>1902.45</v>
      </c>
      <c r="C88" s="108"/>
      <c r="D88" s="108"/>
      <c r="E88" s="108">
        <v>949.58</v>
      </c>
      <c r="F88" s="108">
        <v>49.91</v>
      </c>
      <c r="G88" s="17"/>
    </row>
    <row r="89" spans="1:7" ht="38.25" x14ac:dyDescent="0.2">
      <c r="A89" s="167" t="s">
        <v>188</v>
      </c>
      <c r="B89" s="108">
        <v>2580.5300000000002</v>
      </c>
      <c r="C89" s="108"/>
      <c r="D89" s="108"/>
      <c r="E89" s="108">
        <v>920.4</v>
      </c>
      <c r="F89" s="108">
        <v>35.67</v>
      </c>
      <c r="G89" s="17"/>
    </row>
    <row r="90" spans="1:7" ht="38.25" x14ac:dyDescent="0.2">
      <c r="A90" s="167" t="s">
        <v>258</v>
      </c>
      <c r="B90" s="108"/>
      <c r="C90" s="108"/>
      <c r="D90" s="108"/>
      <c r="E90" s="108">
        <v>250</v>
      </c>
      <c r="F90" s="108"/>
      <c r="G90" s="17"/>
    </row>
    <row r="91" spans="1:7" ht="12.75" x14ac:dyDescent="0.2">
      <c r="A91" s="167" t="s">
        <v>120</v>
      </c>
      <c r="B91" s="108">
        <v>1430.37</v>
      </c>
      <c r="C91" s="108">
        <v>1099</v>
      </c>
      <c r="D91" s="108">
        <v>1099</v>
      </c>
      <c r="E91" s="108">
        <v>1099</v>
      </c>
      <c r="F91" s="108">
        <v>76.83</v>
      </c>
      <c r="G91" s="17">
        <v>100</v>
      </c>
    </row>
    <row r="92" spans="1:7" ht="12.75" x14ac:dyDescent="0.2">
      <c r="A92" s="167" t="s">
        <v>119</v>
      </c>
      <c r="B92" s="108">
        <v>1430.37</v>
      </c>
      <c r="C92" s="108"/>
      <c r="D92" s="108"/>
      <c r="E92" s="108">
        <v>1099</v>
      </c>
      <c r="F92" s="108">
        <v>76.83</v>
      </c>
      <c r="G92" s="17"/>
    </row>
    <row r="93" spans="1:7" ht="25.5" x14ac:dyDescent="0.2">
      <c r="A93" s="167" t="s">
        <v>187</v>
      </c>
      <c r="B93" s="108">
        <v>3388.3</v>
      </c>
      <c r="C93" s="108"/>
      <c r="D93" s="108"/>
      <c r="E93" s="108"/>
      <c r="F93" s="108"/>
      <c r="G93" s="17"/>
    </row>
    <row r="94" spans="1:7" ht="25.5" x14ac:dyDescent="0.2">
      <c r="A94" s="167" t="s">
        <v>257</v>
      </c>
      <c r="B94" s="108">
        <v>3388.3</v>
      </c>
      <c r="C94" s="108"/>
      <c r="D94" s="108"/>
      <c r="E94" s="108"/>
      <c r="F94" s="108"/>
      <c r="G94" s="17"/>
    </row>
    <row r="95" spans="1:7" ht="25.5" customHeight="1" x14ac:dyDescent="0.2">
      <c r="A95" s="167" t="s">
        <v>186</v>
      </c>
      <c r="B95" s="108">
        <v>29332</v>
      </c>
      <c r="C95" s="108">
        <v>24800</v>
      </c>
      <c r="D95" s="108">
        <v>24800</v>
      </c>
      <c r="E95" s="108">
        <v>23298.35</v>
      </c>
      <c r="F95" s="108">
        <v>79.430000000000007</v>
      </c>
      <c r="G95" s="17">
        <v>93.94</v>
      </c>
    </row>
    <row r="96" spans="1:7" ht="25.5" x14ac:dyDescent="0.2">
      <c r="A96" s="167" t="s">
        <v>185</v>
      </c>
      <c r="B96" s="108">
        <v>23183.98</v>
      </c>
      <c r="C96" s="108"/>
      <c r="D96" s="108"/>
      <c r="E96" s="108">
        <v>20036.349999999999</v>
      </c>
      <c r="F96" s="108">
        <v>86.42</v>
      </c>
      <c r="G96" s="17"/>
    </row>
    <row r="97" spans="1:7" ht="25.5" x14ac:dyDescent="0.2">
      <c r="A97" s="167" t="s">
        <v>184</v>
      </c>
      <c r="B97" s="108">
        <v>2816.02</v>
      </c>
      <c r="C97" s="108"/>
      <c r="D97" s="108"/>
      <c r="E97" s="108">
        <v>3262</v>
      </c>
      <c r="F97" s="108">
        <v>115.84</v>
      </c>
      <c r="G97" s="17"/>
    </row>
    <row r="98" spans="1:7" ht="25.5" x14ac:dyDescent="0.2">
      <c r="A98" s="167" t="s">
        <v>183</v>
      </c>
      <c r="B98" s="108">
        <v>3332</v>
      </c>
      <c r="C98" s="108"/>
      <c r="D98" s="108"/>
      <c r="E98" s="108"/>
      <c r="F98" s="108"/>
      <c r="G98" s="17"/>
    </row>
    <row r="99" spans="1:7" ht="25.5" x14ac:dyDescent="0.2">
      <c r="A99" s="167" t="s">
        <v>144</v>
      </c>
      <c r="B99" s="108">
        <v>18967</v>
      </c>
      <c r="C99" s="108">
        <v>11020.14</v>
      </c>
      <c r="D99" s="108">
        <v>11020.14</v>
      </c>
      <c r="E99" s="108">
        <v>10290.879999999999</v>
      </c>
      <c r="F99" s="108">
        <v>54.26</v>
      </c>
      <c r="G99" s="17">
        <v>93.38</v>
      </c>
    </row>
    <row r="100" spans="1:7" ht="38.25" x14ac:dyDescent="0.2">
      <c r="A100" s="167" t="s">
        <v>143</v>
      </c>
      <c r="B100" s="108">
        <v>3150</v>
      </c>
      <c r="C100" s="108"/>
      <c r="D100" s="108"/>
      <c r="E100" s="108">
        <v>2461.13</v>
      </c>
      <c r="F100" s="108">
        <v>78.13</v>
      </c>
      <c r="G100" s="17"/>
    </row>
    <row r="101" spans="1:7" ht="25.5" x14ac:dyDescent="0.2">
      <c r="A101" s="167" t="s">
        <v>148</v>
      </c>
      <c r="B101" s="108">
        <v>15817</v>
      </c>
      <c r="C101" s="108"/>
      <c r="D101" s="108"/>
      <c r="E101" s="108">
        <v>7829.75</v>
      </c>
      <c r="F101" s="108">
        <v>49.5</v>
      </c>
      <c r="G101" s="17"/>
    </row>
    <row r="102" spans="1:7" ht="12.75" x14ac:dyDescent="0.2">
      <c r="A102" s="167" t="s">
        <v>182</v>
      </c>
      <c r="B102" s="108">
        <v>72514.77</v>
      </c>
      <c r="C102" s="108">
        <v>55318.78</v>
      </c>
      <c r="D102" s="108">
        <v>55318.78</v>
      </c>
      <c r="E102" s="108">
        <v>54683.74</v>
      </c>
      <c r="F102" s="108">
        <v>75.41</v>
      </c>
      <c r="G102" s="17">
        <v>98.85</v>
      </c>
    </row>
    <row r="103" spans="1:7" ht="12.75" x14ac:dyDescent="0.2">
      <c r="A103" s="167" t="s">
        <v>256</v>
      </c>
      <c r="B103" s="108">
        <v>10955.36</v>
      </c>
      <c r="C103" s="108"/>
      <c r="D103" s="108"/>
      <c r="E103" s="108">
        <v>4983</v>
      </c>
      <c r="F103" s="108">
        <v>45.48</v>
      </c>
      <c r="G103" s="17"/>
    </row>
    <row r="104" spans="1:7" ht="25.5" x14ac:dyDescent="0.2">
      <c r="A104" s="167" t="s">
        <v>181</v>
      </c>
      <c r="B104" s="108">
        <v>29095.95</v>
      </c>
      <c r="C104" s="108"/>
      <c r="D104" s="108"/>
      <c r="E104" s="108">
        <v>22525.01</v>
      </c>
      <c r="F104" s="108">
        <v>77.42</v>
      </c>
      <c r="G104" s="17"/>
    </row>
    <row r="105" spans="1:7" ht="25.5" x14ac:dyDescent="0.2">
      <c r="A105" s="167" t="s">
        <v>180</v>
      </c>
      <c r="B105" s="108">
        <v>1862.5</v>
      </c>
      <c r="C105" s="108"/>
      <c r="D105" s="108"/>
      <c r="E105" s="108">
        <v>1862.5</v>
      </c>
      <c r="F105" s="108">
        <v>100</v>
      </c>
      <c r="G105" s="17"/>
    </row>
    <row r="106" spans="1:7" ht="25.5" x14ac:dyDescent="0.2">
      <c r="A106" s="167" t="s">
        <v>179</v>
      </c>
      <c r="B106" s="108">
        <v>1707.5</v>
      </c>
      <c r="C106" s="108"/>
      <c r="D106" s="108"/>
      <c r="E106" s="108">
        <v>2075</v>
      </c>
      <c r="F106" s="108">
        <v>121.52</v>
      </c>
      <c r="G106" s="17"/>
    </row>
    <row r="107" spans="1:7" ht="25.5" x14ac:dyDescent="0.2">
      <c r="A107" s="167" t="s">
        <v>178</v>
      </c>
      <c r="B107" s="108">
        <v>28893.46</v>
      </c>
      <c r="C107" s="108"/>
      <c r="D107" s="108"/>
      <c r="E107" s="108">
        <v>23238.23</v>
      </c>
      <c r="F107" s="108">
        <v>80.430000000000007</v>
      </c>
      <c r="G107" s="17"/>
    </row>
    <row r="108" spans="1:7" ht="12.75" x14ac:dyDescent="0.2">
      <c r="A108" s="167" t="s">
        <v>155</v>
      </c>
      <c r="B108" s="108">
        <v>9978.75</v>
      </c>
      <c r="C108" s="108">
        <v>17815</v>
      </c>
      <c r="D108" s="108">
        <v>17815</v>
      </c>
      <c r="E108" s="108">
        <v>18273.75</v>
      </c>
      <c r="F108" s="108">
        <v>183.13</v>
      </c>
      <c r="G108" s="17">
        <v>102.58</v>
      </c>
    </row>
    <row r="109" spans="1:7" ht="28.5" customHeight="1" x14ac:dyDescent="0.2">
      <c r="A109" s="167" t="s">
        <v>255</v>
      </c>
      <c r="B109" s="108">
        <v>6330</v>
      </c>
      <c r="C109" s="108"/>
      <c r="D109" s="108"/>
      <c r="E109" s="108">
        <v>13875</v>
      </c>
      <c r="F109" s="108">
        <v>219.19</v>
      </c>
      <c r="G109" s="17"/>
    </row>
    <row r="110" spans="1:7" ht="25.5" x14ac:dyDescent="0.2">
      <c r="A110" s="167" t="s">
        <v>177</v>
      </c>
      <c r="B110" s="108">
        <v>3648.75</v>
      </c>
      <c r="C110" s="108"/>
      <c r="D110" s="108"/>
      <c r="E110" s="108">
        <v>4398.75</v>
      </c>
      <c r="F110" s="108">
        <v>120.55</v>
      </c>
      <c r="G110" s="17"/>
    </row>
    <row r="111" spans="1:7" ht="12.75" x14ac:dyDescent="0.2">
      <c r="A111" s="167" t="s">
        <v>176</v>
      </c>
      <c r="B111" s="108">
        <v>11014.86</v>
      </c>
      <c r="C111" s="108">
        <v>12455.6</v>
      </c>
      <c r="D111" s="108">
        <v>12455.6</v>
      </c>
      <c r="E111" s="108">
        <v>12457.48</v>
      </c>
      <c r="F111" s="108">
        <v>113.1</v>
      </c>
      <c r="G111" s="17">
        <v>100.02</v>
      </c>
    </row>
    <row r="112" spans="1:7" ht="25.5" x14ac:dyDescent="0.2">
      <c r="A112" s="167" t="s">
        <v>175</v>
      </c>
      <c r="B112" s="108">
        <v>11014.86</v>
      </c>
      <c r="C112" s="108"/>
      <c r="D112" s="108"/>
      <c r="E112" s="108">
        <v>12457.48</v>
      </c>
      <c r="F112" s="108">
        <v>113.1</v>
      </c>
      <c r="G112" s="17"/>
    </row>
    <row r="113" spans="1:7" ht="12.75" x14ac:dyDescent="0.2">
      <c r="A113" s="167" t="s">
        <v>134</v>
      </c>
      <c r="B113" s="108">
        <v>15977.5</v>
      </c>
      <c r="C113" s="108">
        <v>9850</v>
      </c>
      <c r="D113" s="108">
        <v>9850</v>
      </c>
      <c r="E113" s="108">
        <v>9812.5</v>
      </c>
      <c r="F113" s="108">
        <v>61.41</v>
      </c>
      <c r="G113" s="17">
        <v>99.62</v>
      </c>
    </row>
    <row r="114" spans="1:7" ht="38.25" x14ac:dyDescent="0.2">
      <c r="A114" s="167" t="s">
        <v>153</v>
      </c>
      <c r="B114" s="108"/>
      <c r="C114" s="108"/>
      <c r="D114" s="108"/>
      <c r="E114" s="108">
        <v>1600</v>
      </c>
      <c r="F114" s="108"/>
      <c r="G114" s="17"/>
    </row>
    <row r="115" spans="1:7" ht="25.5" x14ac:dyDescent="0.2">
      <c r="A115" s="167" t="s">
        <v>174</v>
      </c>
      <c r="B115" s="108">
        <v>5250</v>
      </c>
      <c r="C115" s="108"/>
      <c r="D115" s="108"/>
      <c r="E115" s="108">
        <v>5250</v>
      </c>
      <c r="F115" s="108">
        <v>100</v>
      </c>
      <c r="G115" s="17"/>
    </row>
    <row r="116" spans="1:7" ht="25.5" x14ac:dyDescent="0.2">
      <c r="A116" s="167" t="s">
        <v>133</v>
      </c>
      <c r="B116" s="108">
        <v>10727.5</v>
      </c>
      <c r="C116" s="108"/>
      <c r="D116" s="108"/>
      <c r="E116" s="108">
        <v>2962.5</v>
      </c>
      <c r="F116" s="108">
        <v>27.62</v>
      </c>
      <c r="G116" s="17"/>
    </row>
    <row r="117" spans="1:7" ht="12.75" x14ac:dyDescent="0.2">
      <c r="A117" s="167" t="s">
        <v>173</v>
      </c>
      <c r="B117" s="108"/>
      <c r="C117" s="108"/>
      <c r="D117" s="108"/>
      <c r="E117" s="108"/>
      <c r="F117" s="108"/>
      <c r="G117" s="17"/>
    </row>
    <row r="118" spans="1:7" ht="12.75" x14ac:dyDescent="0.2">
      <c r="A118" s="167" t="s">
        <v>172</v>
      </c>
      <c r="B118" s="108">
        <v>1100</v>
      </c>
      <c r="C118" s="108">
        <v>1200</v>
      </c>
      <c r="D118" s="108">
        <v>1200</v>
      </c>
      <c r="E118" s="108">
        <v>1200</v>
      </c>
      <c r="F118" s="108">
        <v>109.09</v>
      </c>
      <c r="G118" s="17">
        <v>100</v>
      </c>
    </row>
    <row r="119" spans="1:7" ht="12.75" x14ac:dyDescent="0.2">
      <c r="A119" s="167" t="s">
        <v>171</v>
      </c>
      <c r="B119" s="108">
        <v>1100</v>
      </c>
      <c r="C119" s="108"/>
      <c r="D119" s="108"/>
      <c r="E119" s="108">
        <v>1200</v>
      </c>
      <c r="F119" s="108">
        <v>109.09</v>
      </c>
      <c r="G119" s="17"/>
    </row>
    <row r="120" spans="1:7" ht="25.5" x14ac:dyDescent="0.2">
      <c r="A120" s="167" t="s">
        <v>152</v>
      </c>
      <c r="B120" s="108">
        <v>871.01</v>
      </c>
      <c r="C120" s="108">
        <v>1100</v>
      </c>
      <c r="D120" s="108">
        <v>1100</v>
      </c>
      <c r="E120" s="108">
        <v>2304.19</v>
      </c>
      <c r="F120" s="108">
        <v>264.54000000000002</v>
      </c>
      <c r="G120" s="17">
        <v>209.47</v>
      </c>
    </row>
    <row r="121" spans="1:7" ht="25.5" x14ac:dyDescent="0.2">
      <c r="A121" s="167" t="s">
        <v>151</v>
      </c>
      <c r="B121" s="108">
        <v>871.01</v>
      </c>
      <c r="C121" s="108"/>
      <c r="D121" s="108"/>
      <c r="E121" s="108">
        <v>2304.19</v>
      </c>
      <c r="F121" s="108">
        <v>264.54000000000002</v>
      </c>
      <c r="G121" s="17"/>
    </row>
    <row r="122" spans="1:7" ht="12.75" x14ac:dyDescent="0.2">
      <c r="A122" s="115" t="s">
        <v>170</v>
      </c>
      <c r="B122" s="16">
        <v>1226.78</v>
      </c>
      <c r="C122" s="16">
        <f>SUM(C123)</f>
        <v>1700</v>
      </c>
      <c r="D122" s="16">
        <v>1700</v>
      </c>
      <c r="E122" s="16">
        <v>1332.97</v>
      </c>
      <c r="F122" s="16">
        <v>108.66</v>
      </c>
      <c r="G122" s="17">
        <v>78.41</v>
      </c>
    </row>
    <row r="123" spans="1:7" ht="25.5" x14ac:dyDescent="0.2">
      <c r="A123" s="167" t="s">
        <v>169</v>
      </c>
      <c r="B123" s="108">
        <v>1226.78</v>
      </c>
      <c r="C123" s="108">
        <v>1700</v>
      </c>
      <c r="D123" s="108">
        <v>1700</v>
      </c>
      <c r="E123" s="108">
        <v>1332.97</v>
      </c>
      <c r="F123" s="108">
        <v>108.66</v>
      </c>
      <c r="G123" s="17">
        <v>78.41</v>
      </c>
    </row>
    <row r="124" spans="1:7" ht="12.75" x14ac:dyDescent="0.2">
      <c r="A124" s="167" t="s">
        <v>168</v>
      </c>
      <c r="B124" s="108">
        <v>1226.78</v>
      </c>
      <c r="C124" s="108"/>
      <c r="D124" s="108"/>
      <c r="E124" s="108">
        <v>1332.97</v>
      </c>
      <c r="F124" s="108">
        <v>108.66</v>
      </c>
      <c r="G124" s="17"/>
    </row>
    <row r="125" spans="1:7" ht="39.75" customHeight="1" x14ac:dyDescent="0.2">
      <c r="A125" s="115" t="s">
        <v>104</v>
      </c>
      <c r="B125" s="16">
        <v>2173.21</v>
      </c>
      <c r="C125" s="16">
        <f>C126</f>
        <v>4569.92</v>
      </c>
      <c r="D125" s="16">
        <v>4569.92</v>
      </c>
      <c r="E125" s="16"/>
      <c r="F125" s="16"/>
      <c r="G125" s="17"/>
    </row>
    <row r="126" spans="1:7" ht="12.75" x14ac:dyDescent="0.2">
      <c r="A126" s="115" t="s">
        <v>109</v>
      </c>
      <c r="B126" s="16">
        <v>2173.21</v>
      </c>
      <c r="C126" s="16">
        <f>SUM(C127)</f>
        <v>4569.92</v>
      </c>
      <c r="D126" s="16">
        <v>4569.92</v>
      </c>
      <c r="E126" s="16"/>
      <c r="F126" s="16"/>
      <c r="G126" s="17"/>
    </row>
    <row r="127" spans="1:7" ht="12.75" x14ac:dyDescent="0.2">
      <c r="A127" s="167" t="s">
        <v>167</v>
      </c>
      <c r="B127" s="108">
        <v>2173.21</v>
      </c>
      <c r="C127" s="108">
        <v>4569.92</v>
      </c>
      <c r="D127" s="108">
        <v>4569.92</v>
      </c>
      <c r="E127" s="108"/>
      <c r="F127" s="108"/>
      <c r="G127" s="17"/>
    </row>
    <row r="128" spans="1:7" ht="12.75" x14ac:dyDescent="0.2">
      <c r="A128" s="167" t="s">
        <v>166</v>
      </c>
      <c r="B128" s="108">
        <v>2173.21</v>
      </c>
      <c r="C128" s="108"/>
      <c r="D128" s="108"/>
      <c r="E128" s="108"/>
      <c r="F128" s="108"/>
      <c r="G128" s="17"/>
    </row>
    <row r="129" spans="1:7" ht="12.75" x14ac:dyDescent="0.2">
      <c r="A129" s="115" t="s">
        <v>246</v>
      </c>
      <c r="B129" s="16">
        <v>4703832.2300000004</v>
      </c>
      <c r="C129" s="16">
        <f>SUM(C130,C149,C172)</f>
        <v>4461970</v>
      </c>
      <c r="D129" s="16">
        <v>4461970</v>
      </c>
      <c r="E129" s="16">
        <v>4678921.8099999996</v>
      </c>
      <c r="F129" s="16">
        <v>99.47</v>
      </c>
      <c r="G129" s="17">
        <v>104.86</v>
      </c>
    </row>
    <row r="130" spans="1:7" ht="12.75" x14ac:dyDescent="0.2">
      <c r="A130" s="115" t="s">
        <v>131</v>
      </c>
      <c r="B130" s="16">
        <v>4566193.74</v>
      </c>
      <c r="C130" s="16">
        <f>SUM(C131,C134,C136,C138,C146)</f>
        <v>4292430</v>
      </c>
      <c r="D130" s="16">
        <v>4292430</v>
      </c>
      <c r="E130" s="16">
        <v>4509801.66</v>
      </c>
      <c r="F130" s="16">
        <v>98.77</v>
      </c>
      <c r="G130" s="17">
        <v>105.06</v>
      </c>
    </row>
    <row r="131" spans="1:7" ht="12.75" x14ac:dyDescent="0.2">
      <c r="A131" s="167" t="s">
        <v>130</v>
      </c>
      <c r="B131" s="108">
        <v>3674058.31</v>
      </c>
      <c r="C131" s="108">
        <v>3500000</v>
      </c>
      <c r="D131" s="108">
        <v>3500000</v>
      </c>
      <c r="E131" s="108">
        <v>3655155.9</v>
      </c>
      <c r="F131" s="108">
        <v>99.49</v>
      </c>
      <c r="G131" s="17">
        <v>104.43</v>
      </c>
    </row>
    <row r="132" spans="1:7" ht="12.75" x14ac:dyDescent="0.2">
      <c r="A132" s="167" t="s">
        <v>165</v>
      </c>
      <c r="B132" s="108">
        <v>3089272.75</v>
      </c>
      <c r="C132" s="108"/>
      <c r="D132" s="108"/>
      <c r="E132" s="108">
        <v>3655155.9</v>
      </c>
      <c r="F132" s="108">
        <v>118.32</v>
      </c>
      <c r="G132" s="17"/>
    </row>
    <row r="133" spans="1:7" ht="12.75" x14ac:dyDescent="0.2">
      <c r="A133" s="167" t="s">
        <v>244</v>
      </c>
      <c r="B133" s="108">
        <v>584785.56000000006</v>
      </c>
      <c r="C133" s="108"/>
      <c r="D133" s="108"/>
      <c r="E133" s="108"/>
      <c r="F133" s="108"/>
      <c r="G133" s="17"/>
    </row>
    <row r="134" spans="1:7" ht="12.75" x14ac:dyDescent="0.2">
      <c r="A134" s="167" t="s">
        <v>164</v>
      </c>
      <c r="B134" s="108">
        <v>20756.75</v>
      </c>
      <c r="C134" s="108">
        <v>20000</v>
      </c>
      <c r="D134" s="108">
        <v>20000</v>
      </c>
      <c r="E134" s="108">
        <v>53784.52</v>
      </c>
      <c r="F134" s="108">
        <v>259.12</v>
      </c>
      <c r="G134" s="17">
        <v>268.92</v>
      </c>
    </row>
    <row r="135" spans="1:7" ht="25.5" x14ac:dyDescent="0.2">
      <c r="A135" s="167" t="s">
        <v>163</v>
      </c>
      <c r="B135" s="108">
        <v>20756.75</v>
      </c>
      <c r="C135" s="108"/>
      <c r="D135" s="108"/>
      <c r="E135" s="108">
        <v>53784.52</v>
      </c>
      <c r="F135" s="108">
        <v>259.12</v>
      </c>
      <c r="G135" s="17"/>
    </row>
    <row r="136" spans="1:7" ht="12.75" x14ac:dyDescent="0.2">
      <c r="A136" s="167" t="s">
        <v>137</v>
      </c>
      <c r="B136" s="108">
        <v>45571.37</v>
      </c>
      <c r="C136" s="108">
        <v>45000</v>
      </c>
      <c r="D136" s="108">
        <v>45000</v>
      </c>
      <c r="E136" s="108">
        <v>48178.16</v>
      </c>
      <c r="F136" s="108">
        <v>105.72</v>
      </c>
      <c r="G136" s="17">
        <v>107.06</v>
      </c>
    </row>
    <row r="137" spans="1:7" ht="25.5" x14ac:dyDescent="0.2">
      <c r="A137" s="167" t="s">
        <v>136</v>
      </c>
      <c r="B137" s="108">
        <v>45571.37</v>
      </c>
      <c r="C137" s="108"/>
      <c r="D137" s="108"/>
      <c r="E137" s="108">
        <v>48178.16</v>
      </c>
      <c r="F137" s="108">
        <v>105.72</v>
      </c>
      <c r="G137" s="17"/>
    </row>
    <row r="138" spans="1:7" ht="12.75" x14ac:dyDescent="0.2">
      <c r="A138" s="167" t="s">
        <v>243</v>
      </c>
      <c r="B138" s="108">
        <v>208643.56</v>
      </c>
      <c r="C138" s="108">
        <v>139200</v>
      </c>
      <c r="D138" s="108">
        <v>139200</v>
      </c>
      <c r="E138" s="108">
        <v>132758.60999999999</v>
      </c>
      <c r="F138" s="108">
        <v>63.63</v>
      </c>
      <c r="G138" s="17">
        <v>95.37</v>
      </c>
    </row>
    <row r="139" spans="1:7" ht="12.75" x14ac:dyDescent="0.2">
      <c r="A139" s="167" t="s">
        <v>162</v>
      </c>
      <c r="B139" s="108">
        <v>28461.87</v>
      </c>
      <c r="C139" s="108"/>
      <c r="D139" s="108"/>
      <c r="E139" s="108">
        <v>63548.99</v>
      </c>
      <c r="F139" s="108">
        <v>223.28</v>
      </c>
      <c r="G139" s="17"/>
    </row>
    <row r="140" spans="1:7" ht="12.75" x14ac:dyDescent="0.2">
      <c r="A140" s="167" t="s">
        <v>129</v>
      </c>
      <c r="B140" s="108">
        <v>48000</v>
      </c>
      <c r="C140" s="108"/>
      <c r="D140" s="108"/>
      <c r="E140" s="108"/>
      <c r="F140" s="108"/>
      <c r="G140" s="17"/>
    </row>
    <row r="141" spans="1:7" ht="12.75" x14ac:dyDescent="0.2">
      <c r="A141" s="167" t="s">
        <v>161</v>
      </c>
      <c r="B141" s="108">
        <v>8400</v>
      </c>
      <c r="C141" s="108"/>
      <c r="D141" s="108"/>
      <c r="E141" s="108">
        <v>10548.3</v>
      </c>
      <c r="F141" s="108">
        <v>125.58</v>
      </c>
      <c r="G141" s="17"/>
    </row>
    <row r="142" spans="1:7" ht="12.75" x14ac:dyDescent="0.2">
      <c r="A142" s="167" t="s">
        <v>160</v>
      </c>
      <c r="B142" s="108">
        <v>61546.99</v>
      </c>
      <c r="C142" s="108"/>
      <c r="D142" s="108"/>
      <c r="E142" s="108"/>
      <c r="F142" s="108"/>
      <c r="G142" s="17"/>
    </row>
    <row r="143" spans="1:7" ht="25.5" x14ac:dyDescent="0.2">
      <c r="A143" s="167" t="s">
        <v>159</v>
      </c>
      <c r="B143" s="108">
        <v>11234.7</v>
      </c>
      <c r="C143" s="108"/>
      <c r="D143" s="108"/>
      <c r="E143" s="108">
        <v>11990.96</v>
      </c>
      <c r="F143" s="108">
        <v>106.73</v>
      </c>
      <c r="G143" s="17"/>
    </row>
    <row r="144" spans="1:7" ht="25.5" x14ac:dyDescent="0.2">
      <c r="A144" s="167" t="s">
        <v>254</v>
      </c>
      <c r="B144" s="108"/>
      <c r="C144" s="108"/>
      <c r="D144" s="108"/>
      <c r="E144" s="108">
        <v>170.36</v>
      </c>
      <c r="F144" s="108"/>
      <c r="G144" s="17"/>
    </row>
    <row r="145" spans="1:7" ht="12.75" x14ac:dyDescent="0.2">
      <c r="A145" s="167" t="s">
        <v>158</v>
      </c>
      <c r="B145" s="108">
        <v>51000</v>
      </c>
      <c r="C145" s="108"/>
      <c r="D145" s="108"/>
      <c r="E145" s="108">
        <v>46500</v>
      </c>
      <c r="F145" s="108">
        <v>91.18</v>
      </c>
      <c r="G145" s="17"/>
    </row>
    <row r="146" spans="1:7" ht="25.5" x14ac:dyDescent="0.2">
      <c r="A146" s="167" t="s">
        <v>127</v>
      </c>
      <c r="B146" s="108">
        <v>617163.75</v>
      </c>
      <c r="C146" s="108">
        <v>588230</v>
      </c>
      <c r="D146" s="108">
        <v>588230</v>
      </c>
      <c r="E146" s="108">
        <v>619924.47</v>
      </c>
      <c r="F146" s="108">
        <v>100.45</v>
      </c>
      <c r="G146" s="17">
        <v>105.39</v>
      </c>
    </row>
    <row r="147" spans="1:7" ht="25.5" x14ac:dyDescent="0.2">
      <c r="A147" s="167" t="s">
        <v>157</v>
      </c>
      <c r="B147" s="108"/>
      <c r="C147" s="108"/>
      <c r="D147" s="108"/>
      <c r="E147" s="108">
        <v>61.18</v>
      </c>
      <c r="F147" s="108"/>
      <c r="G147" s="17"/>
    </row>
    <row r="148" spans="1:7" ht="25.5" x14ac:dyDescent="0.2">
      <c r="A148" s="167" t="s">
        <v>126</v>
      </c>
      <c r="B148" s="108">
        <v>617163.75</v>
      </c>
      <c r="C148" s="108"/>
      <c r="D148" s="108"/>
      <c r="E148" s="108">
        <v>619863.29</v>
      </c>
      <c r="F148" s="108">
        <v>100.44</v>
      </c>
      <c r="G148" s="17"/>
    </row>
    <row r="149" spans="1:7" ht="12.75" x14ac:dyDescent="0.2">
      <c r="A149" s="115" t="s">
        <v>109</v>
      </c>
      <c r="B149" s="16">
        <v>129755.03</v>
      </c>
      <c r="C149" s="16">
        <f>SUM(C150,C153,C159,C163,C165,C168,C170)</f>
        <v>155040</v>
      </c>
      <c r="D149" s="16">
        <v>155040</v>
      </c>
      <c r="E149" s="16">
        <v>158449.67000000001</v>
      </c>
      <c r="F149" s="16">
        <v>122.11</v>
      </c>
      <c r="G149" s="17">
        <v>102.2</v>
      </c>
    </row>
    <row r="150" spans="1:7" ht="12.75" x14ac:dyDescent="0.2">
      <c r="A150" s="167" t="s">
        <v>108</v>
      </c>
      <c r="B150" s="108">
        <v>772</v>
      </c>
      <c r="C150" s="108">
        <v>2000</v>
      </c>
      <c r="D150" s="108">
        <v>2000</v>
      </c>
      <c r="E150" s="108">
        <v>1215.51</v>
      </c>
      <c r="F150" s="108">
        <v>157.44999999999999</v>
      </c>
      <c r="G150" s="17">
        <v>60.78</v>
      </c>
    </row>
    <row r="151" spans="1:7" ht="25.5" x14ac:dyDescent="0.2">
      <c r="A151" s="167" t="s">
        <v>107</v>
      </c>
      <c r="B151" s="108">
        <v>400</v>
      </c>
      <c r="C151" s="108"/>
      <c r="D151" s="108"/>
      <c r="E151" s="108">
        <v>985.51</v>
      </c>
      <c r="F151" s="108">
        <v>246.38</v>
      </c>
      <c r="G151" s="17"/>
    </row>
    <row r="152" spans="1:7" ht="25.5" x14ac:dyDescent="0.2">
      <c r="A152" s="167" t="s">
        <v>241</v>
      </c>
      <c r="B152" s="108">
        <v>372</v>
      </c>
      <c r="C152" s="108"/>
      <c r="D152" s="108"/>
      <c r="E152" s="108">
        <v>230</v>
      </c>
      <c r="F152" s="108">
        <v>61.83</v>
      </c>
      <c r="G152" s="17"/>
    </row>
    <row r="153" spans="1:7" ht="25.5" x14ac:dyDescent="0.2">
      <c r="A153" s="167" t="s">
        <v>125</v>
      </c>
      <c r="B153" s="108">
        <v>117643.17</v>
      </c>
      <c r="C153" s="108">
        <v>138800</v>
      </c>
      <c r="D153" s="108">
        <v>138800</v>
      </c>
      <c r="E153" s="108">
        <v>142551.81</v>
      </c>
      <c r="F153" s="108">
        <v>121.17</v>
      </c>
      <c r="G153" s="17">
        <v>102.7</v>
      </c>
    </row>
    <row r="154" spans="1:7" ht="25.5" x14ac:dyDescent="0.2">
      <c r="A154" s="167" t="s">
        <v>124</v>
      </c>
      <c r="B154" s="108">
        <v>117643.17</v>
      </c>
      <c r="C154" s="108"/>
      <c r="D154" s="108"/>
      <c r="E154" s="108">
        <v>142551.81</v>
      </c>
      <c r="F154" s="108">
        <v>121.17</v>
      </c>
      <c r="G154" s="17"/>
    </row>
    <row r="155" spans="1:7" ht="25.5" x14ac:dyDescent="0.2">
      <c r="A155" s="167" t="s">
        <v>156</v>
      </c>
      <c r="B155" s="108">
        <v>240</v>
      </c>
      <c r="C155" s="108"/>
      <c r="D155" s="108"/>
      <c r="E155" s="108"/>
      <c r="F155" s="108"/>
      <c r="G155" s="17"/>
    </row>
    <row r="156" spans="1:7" ht="38.25" x14ac:dyDescent="0.2">
      <c r="A156" s="167" t="s">
        <v>253</v>
      </c>
      <c r="B156" s="108">
        <v>240</v>
      </c>
      <c r="C156" s="108"/>
      <c r="D156" s="108"/>
      <c r="E156" s="108"/>
      <c r="F156" s="108"/>
      <c r="G156" s="17"/>
    </row>
    <row r="157" spans="1:7" ht="25.5" x14ac:dyDescent="0.2">
      <c r="A157" s="167" t="s">
        <v>115</v>
      </c>
      <c r="B157" s="108"/>
      <c r="C157" s="108"/>
      <c r="D157" s="108"/>
      <c r="E157" s="108">
        <v>383</v>
      </c>
      <c r="F157" s="108"/>
      <c r="G157" s="17"/>
    </row>
    <row r="158" spans="1:7" ht="25.5" x14ac:dyDescent="0.2">
      <c r="A158" s="167" t="s">
        <v>242</v>
      </c>
      <c r="B158" s="108"/>
      <c r="C158" s="108"/>
      <c r="D158" s="108"/>
      <c r="E158" s="108">
        <v>383</v>
      </c>
      <c r="F158" s="108"/>
      <c r="G158" s="17"/>
    </row>
    <row r="159" spans="1:7" ht="12.75" x14ac:dyDescent="0.2">
      <c r="A159" s="167" t="s">
        <v>120</v>
      </c>
      <c r="B159" s="108">
        <v>2788.81</v>
      </c>
      <c r="C159" s="108">
        <v>333.5</v>
      </c>
      <c r="D159" s="108">
        <v>333.5</v>
      </c>
      <c r="E159" s="108"/>
      <c r="F159" s="108"/>
      <c r="G159" s="17"/>
    </row>
    <row r="160" spans="1:7" ht="12.75" x14ac:dyDescent="0.2">
      <c r="A160" s="167" t="s">
        <v>119</v>
      </c>
      <c r="B160" s="108">
        <v>2788.81</v>
      </c>
      <c r="C160" s="108"/>
      <c r="D160" s="108"/>
      <c r="E160" s="108"/>
      <c r="F160" s="108"/>
      <c r="G160" s="17"/>
    </row>
    <row r="161" spans="1:7" ht="25.5" x14ac:dyDescent="0.2">
      <c r="A161" s="167" t="s">
        <v>144</v>
      </c>
      <c r="B161" s="108">
        <v>360.99</v>
      </c>
      <c r="C161" s="108"/>
      <c r="D161" s="108"/>
      <c r="E161" s="108"/>
      <c r="F161" s="108"/>
      <c r="G161" s="17"/>
    </row>
    <row r="162" spans="1:7" ht="25.5" x14ac:dyDescent="0.2">
      <c r="A162" s="167" t="s">
        <v>148</v>
      </c>
      <c r="B162" s="108">
        <v>360.99</v>
      </c>
      <c r="C162" s="108"/>
      <c r="D162" s="108"/>
      <c r="E162" s="108"/>
      <c r="F162" s="108"/>
      <c r="G162" s="17"/>
    </row>
    <row r="163" spans="1:7" ht="12.75" x14ac:dyDescent="0.2">
      <c r="A163" s="167" t="s">
        <v>155</v>
      </c>
      <c r="B163" s="108">
        <v>1400</v>
      </c>
      <c r="C163" s="108">
        <v>2200</v>
      </c>
      <c r="D163" s="108">
        <v>2200</v>
      </c>
      <c r="E163" s="108">
        <v>2200</v>
      </c>
      <c r="F163" s="108">
        <v>157.13999999999999</v>
      </c>
      <c r="G163" s="17">
        <v>100</v>
      </c>
    </row>
    <row r="164" spans="1:7" ht="12.75" x14ac:dyDescent="0.2">
      <c r="A164" s="167" t="s">
        <v>252</v>
      </c>
      <c r="B164" s="108">
        <v>1400</v>
      </c>
      <c r="C164" s="108"/>
      <c r="D164" s="108"/>
      <c r="E164" s="108">
        <v>2200</v>
      </c>
      <c r="F164" s="108">
        <v>157.13999999999999</v>
      </c>
      <c r="G164" s="17"/>
    </row>
    <row r="165" spans="1:7" ht="12.75" x14ac:dyDescent="0.2">
      <c r="A165" s="167" t="s">
        <v>114</v>
      </c>
      <c r="B165" s="108">
        <v>6050.16</v>
      </c>
      <c r="C165" s="108">
        <v>8340</v>
      </c>
      <c r="D165" s="108">
        <v>8340</v>
      </c>
      <c r="E165" s="108">
        <v>8732.85</v>
      </c>
      <c r="F165" s="108">
        <v>144.34</v>
      </c>
      <c r="G165" s="17">
        <v>104.71</v>
      </c>
    </row>
    <row r="166" spans="1:7" ht="12.75" x14ac:dyDescent="0.2">
      <c r="A166" s="167" t="s">
        <v>113</v>
      </c>
      <c r="B166" s="108">
        <v>659.72</v>
      </c>
      <c r="C166" s="108"/>
      <c r="D166" s="108"/>
      <c r="E166" s="108">
        <v>1338.44</v>
      </c>
      <c r="F166" s="108">
        <v>202.88</v>
      </c>
      <c r="G166" s="17"/>
    </row>
    <row r="167" spans="1:7" ht="12.75" x14ac:dyDescent="0.2">
      <c r="A167" s="167" t="s">
        <v>154</v>
      </c>
      <c r="B167" s="108">
        <v>5390.44</v>
      </c>
      <c r="C167" s="108"/>
      <c r="D167" s="108"/>
      <c r="E167" s="108">
        <v>7394.41</v>
      </c>
      <c r="F167" s="108">
        <v>137.18</v>
      </c>
      <c r="G167" s="17"/>
    </row>
    <row r="168" spans="1:7" ht="12.75" x14ac:dyDescent="0.2">
      <c r="A168" s="167" t="s">
        <v>134</v>
      </c>
      <c r="B168" s="108"/>
      <c r="C168" s="108">
        <v>3092</v>
      </c>
      <c r="D168" s="108">
        <v>3092</v>
      </c>
      <c r="E168" s="108">
        <v>3092</v>
      </c>
      <c r="F168" s="108"/>
      <c r="G168" s="17">
        <v>100</v>
      </c>
    </row>
    <row r="169" spans="1:7" ht="38.25" x14ac:dyDescent="0.2">
      <c r="A169" s="167" t="s">
        <v>153</v>
      </c>
      <c r="B169" s="108"/>
      <c r="C169" s="108"/>
      <c r="D169" s="108"/>
      <c r="E169" s="108">
        <v>3092</v>
      </c>
      <c r="F169" s="108"/>
      <c r="G169" s="17"/>
    </row>
    <row r="170" spans="1:7" ht="25.5" x14ac:dyDescent="0.2">
      <c r="A170" s="167" t="s">
        <v>152</v>
      </c>
      <c r="B170" s="108">
        <v>499.9</v>
      </c>
      <c r="C170" s="108">
        <v>274.5</v>
      </c>
      <c r="D170" s="108">
        <v>274.5</v>
      </c>
      <c r="E170" s="108">
        <v>274.5</v>
      </c>
      <c r="F170" s="108">
        <v>54.91</v>
      </c>
      <c r="G170" s="17">
        <v>100</v>
      </c>
    </row>
    <row r="171" spans="1:7" ht="25.5" x14ac:dyDescent="0.2">
      <c r="A171" s="167" t="s">
        <v>151</v>
      </c>
      <c r="B171" s="108">
        <v>499.9</v>
      </c>
      <c r="C171" s="108"/>
      <c r="D171" s="108"/>
      <c r="E171" s="108">
        <v>274.5</v>
      </c>
      <c r="F171" s="108">
        <v>54.91</v>
      </c>
      <c r="G171" s="17"/>
    </row>
    <row r="172" spans="1:7" ht="38.25" x14ac:dyDescent="0.2">
      <c r="A172" s="115" t="s">
        <v>118</v>
      </c>
      <c r="B172" s="16">
        <v>7883.46</v>
      </c>
      <c r="C172" s="16">
        <f>SUM(C173)</f>
        <v>14500</v>
      </c>
      <c r="D172" s="16">
        <v>14500</v>
      </c>
      <c r="E172" s="16">
        <v>10670.48</v>
      </c>
      <c r="F172" s="16">
        <v>135.35</v>
      </c>
      <c r="G172" s="17">
        <v>73.59</v>
      </c>
    </row>
    <row r="173" spans="1:7" ht="25.5" x14ac:dyDescent="0.2">
      <c r="A173" s="167" t="s">
        <v>117</v>
      </c>
      <c r="B173" s="108">
        <v>7883.46</v>
      </c>
      <c r="C173" s="108">
        <v>14500</v>
      </c>
      <c r="D173" s="108">
        <v>14500</v>
      </c>
      <c r="E173" s="108">
        <v>10670.48</v>
      </c>
      <c r="F173" s="108">
        <v>135.35</v>
      </c>
      <c r="G173" s="17">
        <v>73.59</v>
      </c>
    </row>
    <row r="174" spans="1:7" ht="25.5" x14ac:dyDescent="0.2">
      <c r="A174" s="167" t="s">
        <v>150</v>
      </c>
      <c r="B174" s="108">
        <v>7883.46</v>
      </c>
      <c r="C174" s="108"/>
      <c r="D174" s="108"/>
      <c r="E174" s="108">
        <v>10659.18</v>
      </c>
      <c r="F174" s="108">
        <v>135.21</v>
      </c>
      <c r="G174" s="17"/>
    </row>
    <row r="175" spans="1:7" ht="25.5" x14ac:dyDescent="0.2">
      <c r="A175" s="167" t="s">
        <v>116</v>
      </c>
      <c r="B175" s="108"/>
      <c r="C175" s="108"/>
      <c r="D175" s="108"/>
      <c r="E175" s="108">
        <v>11.3</v>
      </c>
      <c r="F175" s="108"/>
      <c r="G175" s="17"/>
    </row>
    <row r="176" spans="1:7" ht="25.5" x14ac:dyDescent="0.2">
      <c r="A176" s="115" t="s">
        <v>238</v>
      </c>
      <c r="B176" s="16">
        <v>9.11</v>
      </c>
      <c r="C176" s="16">
        <f>C177</f>
        <v>984.59</v>
      </c>
      <c r="D176" s="16">
        <v>984.59</v>
      </c>
      <c r="E176" s="16"/>
      <c r="F176" s="16"/>
      <c r="G176" s="17"/>
    </row>
    <row r="177" spans="1:7" ht="12.75" x14ac:dyDescent="0.2">
      <c r="A177" s="115" t="s">
        <v>109</v>
      </c>
      <c r="B177" s="16">
        <v>9.11</v>
      </c>
      <c r="C177" s="16">
        <f>SUM(C178,C179)</f>
        <v>984.59</v>
      </c>
      <c r="D177" s="16">
        <v>984.59</v>
      </c>
      <c r="E177" s="16"/>
      <c r="F177" s="16"/>
      <c r="G177" s="17"/>
    </row>
    <row r="178" spans="1:7" ht="12.75" x14ac:dyDescent="0.2">
      <c r="A178" s="167" t="s">
        <v>108</v>
      </c>
      <c r="B178" s="108"/>
      <c r="C178" s="108">
        <v>984.59</v>
      </c>
      <c r="D178" s="108">
        <v>984.59</v>
      </c>
      <c r="E178" s="108"/>
      <c r="F178" s="108"/>
      <c r="G178" s="17"/>
    </row>
    <row r="179" spans="1:7" ht="12.75" x14ac:dyDescent="0.2">
      <c r="A179" s="167" t="s">
        <v>120</v>
      </c>
      <c r="B179" s="108">
        <v>9.11</v>
      </c>
      <c r="C179" s="108"/>
      <c r="D179" s="108"/>
      <c r="E179" s="108"/>
      <c r="F179" s="108"/>
      <c r="G179" s="17"/>
    </row>
    <row r="180" spans="1:7" ht="12.75" x14ac:dyDescent="0.2">
      <c r="A180" s="167" t="s">
        <v>119</v>
      </c>
      <c r="B180" s="108">
        <v>9.11</v>
      </c>
      <c r="C180" s="108"/>
      <c r="D180" s="108"/>
      <c r="E180" s="108"/>
      <c r="F180" s="108"/>
      <c r="G180" s="17"/>
    </row>
    <row r="181" spans="1:7" ht="25.5" x14ac:dyDescent="0.2">
      <c r="A181" s="115" t="s">
        <v>57</v>
      </c>
      <c r="B181" s="16">
        <v>1270.8</v>
      </c>
      <c r="C181" s="16"/>
      <c r="D181" s="16"/>
      <c r="E181" s="16"/>
      <c r="F181" s="16"/>
      <c r="G181" s="17"/>
    </row>
    <row r="182" spans="1:7" ht="25.5" x14ac:dyDescent="0.2">
      <c r="A182" s="115" t="s">
        <v>237</v>
      </c>
      <c r="B182" s="16">
        <v>1270.8</v>
      </c>
      <c r="C182" s="16"/>
      <c r="D182" s="16"/>
      <c r="E182" s="16"/>
      <c r="F182" s="16"/>
      <c r="G182" s="17"/>
    </row>
    <row r="183" spans="1:7" ht="12.75" x14ac:dyDescent="0.2">
      <c r="A183" s="167" t="s">
        <v>98</v>
      </c>
      <c r="B183" s="108">
        <v>1270.8</v>
      </c>
      <c r="C183" s="108"/>
      <c r="D183" s="108"/>
      <c r="E183" s="108"/>
      <c r="F183" s="108"/>
      <c r="G183" s="17"/>
    </row>
    <row r="184" spans="1:7" ht="12.75" x14ac:dyDescent="0.2">
      <c r="A184" s="167" t="s">
        <v>97</v>
      </c>
      <c r="B184" s="108">
        <v>1270.8</v>
      </c>
      <c r="C184" s="108"/>
      <c r="D184" s="108"/>
      <c r="E184" s="108"/>
      <c r="F184" s="108"/>
      <c r="G184" s="17"/>
    </row>
    <row r="185" spans="1:7" ht="25.5" x14ac:dyDescent="0.2">
      <c r="A185" s="115" t="s">
        <v>251</v>
      </c>
      <c r="B185" s="16">
        <v>249.37</v>
      </c>
      <c r="C185" s="16"/>
      <c r="D185" s="16"/>
      <c r="E185" s="16"/>
      <c r="F185" s="16"/>
      <c r="G185" s="17"/>
    </row>
    <row r="186" spans="1:7" ht="12.75" x14ac:dyDescent="0.2">
      <c r="A186" s="115" t="s">
        <v>109</v>
      </c>
      <c r="B186" s="16">
        <v>249.37</v>
      </c>
      <c r="C186" s="16"/>
      <c r="D186" s="16"/>
      <c r="E186" s="16"/>
      <c r="F186" s="16"/>
      <c r="G186" s="17"/>
    </row>
    <row r="187" spans="1:7" ht="25.5" x14ac:dyDescent="0.2">
      <c r="A187" s="167" t="s">
        <v>115</v>
      </c>
      <c r="B187" s="108">
        <v>249.37</v>
      </c>
      <c r="C187" s="108"/>
      <c r="D187" s="108"/>
      <c r="E187" s="108"/>
      <c r="F187" s="108"/>
      <c r="G187" s="17"/>
    </row>
    <row r="188" spans="1:7" ht="12.75" x14ac:dyDescent="0.2">
      <c r="A188" s="167" t="s">
        <v>149</v>
      </c>
      <c r="B188" s="108">
        <v>249.37</v>
      </c>
      <c r="C188" s="108"/>
      <c r="D188" s="108"/>
      <c r="E188" s="108"/>
      <c r="F188" s="108"/>
      <c r="G188" s="17"/>
    </row>
    <row r="189" spans="1:7" ht="50.25" customHeight="1" x14ac:dyDescent="0.2">
      <c r="A189" s="115" t="s">
        <v>250</v>
      </c>
      <c r="B189" s="16">
        <v>6621</v>
      </c>
      <c r="C189" s="16">
        <f>C190</f>
        <v>5000</v>
      </c>
      <c r="D189" s="16">
        <v>5000</v>
      </c>
      <c r="E189" s="16">
        <v>4150</v>
      </c>
      <c r="F189" s="16">
        <v>62.68</v>
      </c>
      <c r="G189" s="17">
        <v>83</v>
      </c>
    </row>
    <row r="190" spans="1:7" ht="12.75" x14ac:dyDescent="0.2">
      <c r="A190" s="115" t="s">
        <v>109</v>
      </c>
      <c r="B190" s="16">
        <v>6621</v>
      </c>
      <c r="C190" s="16">
        <f>SUM(C191)</f>
        <v>5000</v>
      </c>
      <c r="D190" s="16">
        <v>5000</v>
      </c>
      <c r="E190" s="16">
        <v>4150</v>
      </c>
      <c r="F190" s="16">
        <v>62.68</v>
      </c>
      <c r="G190" s="17">
        <v>83</v>
      </c>
    </row>
    <row r="191" spans="1:7" ht="25.5" x14ac:dyDescent="0.2">
      <c r="A191" s="167" t="s">
        <v>144</v>
      </c>
      <c r="B191" s="108">
        <v>6621</v>
      </c>
      <c r="C191" s="108">
        <v>5000</v>
      </c>
      <c r="D191" s="108">
        <v>5000</v>
      </c>
      <c r="E191" s="108">
        <v>4150</v>
      </c>
      <c r="F191" s="108">
        <v>62.68</v>
      </c>
      <c r="G191" s="17">
        <v>83</v>
      </c>
    </row>
    <row r="192" spans="1:7" ht="38.25" x14ac:dyDescent="0.2">
      <c r="A192" s="167" t="s">
        <v>143</v>
      </c>
      <c r="B192" s="108">
        <v>2812.5</v>
      </c>
      <c r="C192" s="108"/>
      <c r="D192" s="108"/>
      <c r="E192" s="108"/>
      <c r="F192" s="108"/>
      <c r="G192" s="17"/>
    </row>
    <row r="193" spans="1:7" ht="25.5" x14ac:dyDescent="0.2">
      <c r="A193" s="167" t="s">
        <v>148</v>
      </c>
      <c r="B193" s="108">
        <v>3808.5</v>
      </c>
      <c r="C193" s="108"/>
      <c r="D193" s="108"/>
      <c r="E193" s="108">
        <v>4150</v>
      </c>
      <c r="F193" s="108">
        <v>108.97</v>
      </c>
      <c r="G193" s="17"/>
    </row>
    <row r="194" spans="1:7" ht="38.25" x14ac:dyDescent="0.2">
      <c r="A194" s="115" t="s">
        <v>147</v>
      </c>
      <c r="B194" s="16"/>
      <c r="C194" s="16">
        <f>C195</f>
        <v>31180</v>
      </c>
      <c r="D194" s="16">
        <v>31180</v>
      </c>
      <c r="E194" s="16">
        <v>15617.5</v>
      </c>
      <c r="F194" s="16"/>
      <c r="G194" s="17">
        <v>50.09</v>
      </c>
    </row>
    <row r="195" spans="1:7" ht="12.75" x14ac:dyDescent="0.2">
      <c r="A195" s="115" t="s">
        <v>109</v>
      </c>
      <c r="B195" s="16"/>
      <c r="C195" s="16">
        <f>SUM(C196,C198)</f>
        <v>31180</v>
      </c>
      <c r="D195" s="16">
        <v>31180</v>
      </c>
      <c r="E195" s="16">
        <v>15617.5</v>
      </c>
      <c r="F195" s="16"/>
      <c r="G195" s="17">
        <v>50.09</v>
      </c>
    </row>
    <row r="196" spans="1:7" ht="25.5" x14ac:dyDescent="0.2">
      <c r="A196" s="167" t="s">
        <v>146</v>
      </c>
      <c r="B196" s="108"/>
      <c r="C196" s="108">
        <v>12780</v>
      </c>
      <c r="D196" s="108">
        <v>12780</v>
      </c>
      <c r="E196" s="108">
        <v>7057.5</v>
      </c>
      <c r="F196" s="108"/>
      <c r="G196" s="17">
        <v>55.22</v>
      </c>
    </row>
    <row r="197" spans="1:7" ht="38.25" x14ac:dyDescent="0.2">
      <c r="A197" s="167" t="s">
        <v>145</v>
      </c>
      <c r="B197" s="108"/>
      <c r="C197" s="108"/>
      <c r="D197" s="108"/>
      <c r="E197" s="108">
        <v>7057.5</v>
      </c>
      <c r="F197" s="108"/>
      <c r="G197" s="17"/>
    </row>
    <row r="198" spans="1:7" ht="25.5" x14ac:dyDescent="0.2">
      <c r="A198" s="167" t="s">
        <v>144</v>
      </c>
      <c r="B198" s="108"/>
      <c r="C198" s="108">
        <v>18400</v>
      </c>
      <c r="D198" s="108">
        <v>18400</v>
      </c>
      <c r="E198" s="108">
        <v>8560</v>
      </c>
      <c r="F198" s="108"/>
      <c r="G198" s="17">
        <v>46.52</v>
      </c>
    </row>
    <row r="199" spans="1:7" ht="38.25" x14ac:dyDescent="0.2">
      <c r="A199" s="167" t="s">
        <v>143</v>
      </c>
      <c r="B199" s="108"/>
      <c r="C199" s="108"/>
      <c r="D199" s="108"/>
      <c r="E199" s="108">
        <v>8560</v>
      </c>
      <c r="F199" s="108"/>
      <c r="G199" s="17"/>
    </row>
    <row r="200" spans="1:7" ht="25.5" x14ac:dyDescent="0.2">
      <c r="A200" s="168" t="s">
        <v>142</v>
      </c>
      <c r="B200" s="109">
        <v>14199.52</v>
      </c>
      <c r="C200" s="109"/>
      <c r="D200" s="109"/>
      <c r="E200" s="109"/>
      <c r="F200" s="109"/>
      <c r="G200" s="112"/>
    </row>
    <row r="201" spans="1:7" ht="25.5" x14ac:dyDescent="0.2">
      <c r="A201" s="115" t="s">
        <v>29</v>
      </c>
      <c r="B201" s="16">
        <v>12.02</v>
      </c>
      <c r="C201" s="16"/>
      <c r="D201" s="16"/>
      <c r="E201" s="16"/>
      <c r="F201" s="16"/>
      <c r="G201" s="17"/>
    </row>
    <row r="202" spans="1:7" ht="25.5" x14ac:dyDescent="0.2">
      <c r="A202" s="115" t="s">
        <v>237</v>
      </c>
      <c r="B202" s="16">
        <v>12.02</v>
      </c>
      <c r="C202" s="16"/>
      <c r="D202" s="16"/>
      <c r="E202" s="16"/>
      <c r="F202" s="16"/>
      <c r="G202" s="17"/>
    </row>
    <row r="203" spans="1:7" ht="12.75" x14ac:dyDescent="0.2">
      <c r="A203" s="167" t="s">
        <v>98</v>
      </c>
      <c r="B203" s="108">
        <v>12.02</v>
      </c>
      <c r="C203" s="108"/>
      <c r="D203" s="108"/>
      <c r="E203" s="108"/>
      <c r="F203" s="108"/>
      <c r="G203" s="17"/>
    </row>
    <row r="204" spans="1:7" ht="12.75" x14ac:dyDescent="0.2">
      <c r="A204" s="167" t="s">
        <v>97</v>
      </c>
      <c r="B204" s="108">
        <v>12.02</v>
      </c>
      <c r="C204" s="108"/>
      <c r="D204" s="108"/>
      <c r="E204" s="108"/>
      <c r="F204" s="108"/>
      <c r="G204" s="17"/>
    </row>
    <row r="205" spans="1:7" ht="27.75" customHeight="1" x14ac:dyDescent="0.2">
      <c r="A205" s="115" t="s">
        <v>249</v>
      </c>
      <c r="B205" s="16">
        <v>500</v>
      </c>
      <c r="C205" s="16"/>
      <c r="D205" s="16"/>
      <c r="E205" s="16"/>
      <c r="F205" s="16"/>
      <c r="G205" s="17"/>
    </row>
    <row r="206" spans="1:7" ht="25.5" x14ac:dyDescent="0.2">
      <c r="A206" s="115" t="s">
        <v>237</v>
      </c>
      <c r="B206" s="16">
        <v>500</v>
      </c>
      <c r="C206" s="16"/>
      <c r="D206" s="16"/>
      <c r="E206" s="16"/>
      <c r="F206" s="16"/>
      <c r="G206" s="17"/>
    </row>
    <row r="207" spans="1:7" ht="12.75" x14ac:dyDescent="0.2">
      <c r="A207" s="167" t="s">
        <v>98</v>
      </c>
      <c r="B207" s="108">
        <v>500</v>
      </c>
      <c r="C207" s="108"/>
      <c r="D207" s="108"/>
      <c r="E207" s="108"/>
      <c r="F207" s="108"/>
      <c r="G207" s="17"/>
    </row>
    <row r="208" spans="1:7" ht="12.75" x14ac:dyDescent="0.2">
      <c r="A208" s="167" t="s">
        <v>97</v>
      </c>
      <c r="B208" s="108">
        <v>500</v>
      </c>
      <c r="C208" s="108"/>
      <c r="D208" s="108"/>
      <c r="E208" s="108"/>
      <c r="F208" s="108"/>
      <c r="G208" s="17"/>
    </row>
    <row r="209" spans="1:7" ht="12.75" x14ac:dyDescent="0.2">
      <c r="A209" s="115" t="s">
        <v>246</v>
      </c>
      <c r="B209" s="16">
        <v>7145.77</v>
      </c>
      <c r="C209" s="16"/>
      <c r="D209" s="16"/>
      <c r="E209" s="16"/>
      <c r="F209" s="16"/>
      <c r="G209" s="17"/>
    </row>
    <row r="210" spans="1:7" ht="25.5" x14ac:dyDescent="0.2">
      <c r="A210" s="115" t="s">
        <v>237</v>
      </c>
      <c r="B210" s="16">
        <v>7145.77</v>
      </c>
      <c r="C210" s="16"/>
      <c r="D210" s="16"/>
      <c r="E210" s="16"/>
      <c r="F210" s="16"/>
      <c r="G210" s="17"/>
    </row>
    <row r="211" spans="1:7" ht="27" customHeight="1" x14ac:dyDescent="0.2">
      <c r="A211" s="167" t="s">
        <v>101</v>
      </c>
      <c r="B211" s="108">
        <v>5145.7700000000004</v>
      </c>
      <c r="C211" s="108"/>
      <c r="D211" s="108"/>
      <c r="E211" s="108"/>
      <c r="F211" s="108"/>
      <c r="G211" s="17"/>
    </row>
    <row r="212" spans="1:7" ht="25.5" x14ac:dyDescent="0.2">
      <c r="A212" s="167" t="s">
        <v>141</v>
      </c>
      <c r="B212" s="108">
        <v>5145.7700000000004</v>
      </c>
      <c r="C212" s="108"/>
      <c r="D212" s="108"/>
      <c r="E212" s="108"/>
      <c r="F212" s="108"/>
      <c r="G212" s="17"/>
    </row>
    <row r="213" spans="1:7" ht="12.75" x14ac:dyDescent="0.2">
      <c r="A213" s="167" t="s">
        <v>98</v>
      </c>
      <c r="B213" s="108">
        <v>2000</v>
      </c>
      <c r="C213" s="108"/>
      <c r="D213" s="108"/>
      <c r="E213" s="108"/>
      <c r="F213" s="108"/>
      <c r="G213" s="17"/>
    </row>
    <row r="214" spans="1:7" ht="12.75" x14ac:dyDescent="0.2">
      <c r="A214" s="167" t="s">
        <v>97</v>
      </c>
      <c r="B214" s="108">
        <v>2000</v>
      </c>
      <c r="C214" s="108"/>
      <c r="D214" s="108"/>
      <c r="E214" s="108"/>
      <c r="F214" s="108"/>
      <c r="G214" s="17"/>
    </row>
    <row r="215" spans="1:7" ht="25.5" x14ac:dyDescent="0.2">
      <c r="A215" s="115" t="s">
        <v>238</v>
      </c>
      <c r="B215" s="16">
        <v>6541.73</v>
      </c>
      <c r="C215" s="16"/>
      <c r="D215" s="16"/>
      <c r="E215" s="16"/>
      <c r="F215" s="16"/>
      <c r="G215" s="17"/>
    </row>
    <row r="216" spans="1:7" ht="25.5" x14ac:dyDescent="0.2">
      <c r="A216" s="115" t="s">
        <v>237</v>
      </c>
      <c r="B216" s="16">
        <v>6541.73</v>
      </c>
      <c r="C216" s="16"/>
      <c r="D216" s="16"/>
      <c r="E216" s="16"/>
      <c r="F216" s="16"/>
      <c r="G216" s="17"/>
    </row>
    <row r="217" spans="1:7" ht="26.25" customHeight="1" x14ac:dyDescent="0.2">
      <c r="A217" s="167" t="s">
        <v>101</v>
      </c>
      <c r="B217" s="108">
        <v>6541.73</v>
      </c>
      <c r="C217" s="108"/>
      <c r="D217" s="108"/>
      <c r="E217" s="108"/>
      <c r="F217" s="108"/>
      <c r="G217" s="17"/>
    </row>
    <row r="218" spans="1:7" ht="25.5" x14ac:dyDescent="0.2">
      <c r="A218" s="167" t="s">
        <v>141</v>
      </c>
      <c r="B218" s="108">
        <v>6541.73</v>
      </c>
      <c r="C218" s="108"/>
      <c r="D218" s="108"/>
      <c r="E218" s="108"/>
      <c r="F218" s="108"/>
      <c r="G218" s="17"/>
    </row>
    <row r="219" spans="1:7" ht="25.5" x14ac:dyDescent="0.2">
      <c r="A219" s="165" t="s">
        <v>140</v>
      </c>
      <c r="B219" s="107">
        <v>104329.08</v>
      </c>
      <c r="C219" s="107">
        <f>SUM(C220,C226,C230)</f>
        <v>100237.13</v>
      </c>
      <c r="D219" s="107">
        <v>100237.13</v>
      </c>
      <c r="E219" s="107">
        <v>79740.95</v>
      </c>
      <c r="F219" s="107">
        <v>76.430000000000007</v>
      </c>
      <c r="G219" s="111">
        <v>79.55</v>
      </c>
    </row>
    <row r="220" spans="1:7" ht="25.5" x14ac:dyDescent="0.2">
      <c r="A220" s="115" t="s">
        <v>248</v>
      </c>
      <c r="B220" s="16"/>
      <c r="C220" s="16">
        <f>SUM(C221,C224)</f>
        <v>200</v>
      </c>
      <c r="D220" s="16">
        <v>200</v>
      </c>
      <c r="E220" s="16">
        <v>83.13</v>
      </c>
      <c r="F220" s="16"/>
      <c r="G220" s="17">
        <v>41.57</v>
      </c>
    </row>
    <row r="221" spans="1:7" ht="38.25" x14ac:dyDescent="0.2">
      <c r="A221" s="115" t="s">
        <v>118</v>
      </c>
      <c r="B221" s="16"/>
      <c r="C221" s="16"/>
      <c r="D221" s="16"/>
      <c r="E221" s="16">
        <v>83.13</v>
      </c>
      <c r="F221" s="16"/>
      <c r="G221" s="17"/>
    </row>
    <row r="222" spans="1:7" ht="25.5" x14ac:dyDescent="0.2">
      <c r="A222" s="167" t="s">
        <v>117</v>
      </c>
      <c r="B222" s="108"/>
      <c r="C222" s="108"/>
      <c r="D222" s="108"/>
      <c r="E222" s="108">
        <v>83.13</v>
      </c>
      <c r="F222" s="108"/>
      <c r="G222" s="17"/>
    </row>
    <row r="223" spans="1:7" ht="25.5" x14ac:dyDescent="0.2">
      <c r="A223" s="167" t="s">
        <v>116</v>
      </c>
      <c r="B223" s="108"/>
      <c r="C223" s="108"/>
      <c r="D223" s="108"/>
      <c r="E223" s="108">
        <v>83.13</v>
      </c>
      <c r="F223" s="108"/>
      <c r="G223" s="17"/>
    </row>
    <row r="224" spans="1:7" ht="25.5" x14ac:dyDescent="0.2">
      <c r="A224" s="115" t="s">
        <v>237</v>
      </c>
      <c r="B224" s="16"/>
      <c r="C224" s="16">
        <f>C225</f>
        <v>200</v>
      </c>
      <c r="D224" s="16">
        <v>200</v>
      </c>
      <c r="E224" s="16"/>
      <c r="F224" s="16"/>
      <c r="G224" s="17"/>
    </row>
    <row r="225" spans="1:7" ht="12.75" x14ac:dyDescent="0.2">
      <c r="A225" s="167" t="s">
        <v>98</v>
      </c>
      <c r="B225" s="108"/>
      <c r="C225" s="108">
        <v>200</v>
      </c>
      <c r="D225" s="108">
        <v>200</v>
      </c>
      <c r="E225" s="108"/>
      <c r="F225" s="108"/>
      <c r="G225" s="17"/>
    </row>
    <row r="226" spans="1:7" ht="38.25" x14ac:dyDescent="0.2">
      <c r="A226" s="115" t="s">
        <v>104</v>
      </c>
      <c r="B226" s="16"/>
      <c r="C226" s="16">
        <f>C227</f>
        <v>37.130000000000003</v>
      </c>
      <c r="D226" s="16">
        <v>37.130000000000003</v>
      </c>
      <c r="E226" s="16">
        <v>37.130000000000003</v>
      </c>
      <c r="F226" s="16"/>
      <c r="G226" s="17">
        <v>100</v>
      </c>
    </row>
    <row r="227" spans="1:7" ht="38.25" x14ac:dyDescent="0.2">
      <c r="A227" s="115" t="s">
        <v>118</v>
      </c>
      <c r="B227" s="16"/>
      <c r="C227" s="16">
        <f>C228</f>
        <v>37.130000000000003</v>
      </c>
      <c r="D227" s="16">
        <v>37.130000000000003</v>
      </c>
      <c r="E227" s="16">
        <v>37.130000000000003</v>
      </c>
      <c r="F227" s="16"/>
      <c r="G227" s="17">
        <v>100</v>
      </c>
    </row>
    <row r="228" spans="1:7" ht="25.5" x14ac:dyDescent="0.2">
      <c r="A228" s="167" t="s">
        <v>117</v>
      </c>
      <c r="B228" s="108"/>
      <c r="C228" s="108">
        <v>37.130000000000003</v>
      </c>
      <c r="D228" s="108">
        <v>37.130000000000003</v>
      </c>
      <c r="E228" s="108">
        <v>37.130000000000003</v>
      </c>
      <c r="F228" s="108"/>
      <c r="G228" s="17">
        <v>100</v>
      </c>
    </row>
    <row r="229" spans="1:7" ht="25.5" x14ac:dyDescent="0.2">
      <c r="A229" s="167" t="s">
        <v>116</v>
      </c>
      <c r="B229" s="108"/>
      <c r="C229" s="108"/>
      <c r="D229" s="108"/>
      <c r="E229" s="108">
        <v>37.130000000000003</v>
      </c>
      <c r="F229" s="108"/>
      <c r="G229" s="17"/>
    </row>
    <row r="230" spans="1:7" ht="12.75" x14ac:dyDescent="0.2">
      <c r="A230" s="115" t="s">
        <v>246</v>
      </c>
      <c r="B230" s="16">
        <v>104329.08</v>
      </c>
      <c r="C230" s="16">
        <f>SUM(C231,C234)</f>
        <v>100000</v>
      </c>
      <c r="D230" s="16">
        <v>100000</v>
      </c>
      <c r="E230" s="16">
        <v>79620.69</v>
      </c>
      <c r="F230" s="16">
        <v>76.319999999999993</v>
      </c>
      <c r="G230" s="17">
        <v>79.62</v>
      </c>
    </row>
    <row r="231" spans="1:7" ht="38.25" x14ac:dyDescent="0.2">
      <c r="A231" s="115" t="s">
        <v>118</v>
      </c>
      <c r="B231" s="16">
        <v>66732.77</v>
      </c>
      <c r="C231" s="16">
        <f>C232</f>
        <v>70000</v>
      </c>
      <c r="D231" s="16">
        <v>70000</v>
      </c>
      <c r="E231" s="16">
        <v>65724.42</v>
      </c>
      <c r="F231" s="16">
        <v>98.49</v>
      </c>
      <c r="G231" s="17">
        <v>93.89</v>
      </c>
    </row>
    <row r="232" spans="1:7" ht="25.5" x14ac:dyDescent="0.2">
      <c r="A232" s="167" t="s">
        <v>117</v>
      </c>
      <c r="B232" s="108">
        <v>66732.77</v>
      </c>
      <c r="C232" s="108">
        <v>70000</v>
      </c>
      <c r="D232" s="108">
        <v>70000</v>
      </c>
      <c r="E232" s="108">
        <v>65724.42</v>
      </c>
      <c r="F232" s="108">
        <v>98.49</v>
      </c>
      <c r="G232" s="17">
        <v>93.89</v>
      </c>
    </row>
    <row r="233" spans="1:7" ht="25.5" x14ac:dyDescent="0.2">
      <c r="A233" s="167" t="s">
        <v>116</v>
      </c>
      <c r="B233" s="108">
        <v>66732.77</v>
      </c>
      <c r="C233" s="108"/>
      <c r="D233" s="108"/>
      <c r="E233" s="108">
        <v>65724.42</v>
      </c>
      <c r="F233" s="108">
        <v>98.49</v>
      </c>
      <c r="G233" s="17"/>
    </row>
    <row r="234" spans="1:7" ht="25.5" x14ac:dyDescent="0.2">
      <c r="A234" s="115" t="s">
        <v>237</v>
      </c>
      <c r="B234" s="16">
        <v>37596.31</v>
      </c>
      <c r="C234" s="16">
        <f>C235</f>
        <v>30000</v>
      </c>
      <c r="D234" s="16">
        <v>30000</v>
      </c>
      <c r="E234" s="16">
        <v>13896.27</v>
      </c>
      <c r="F234" s="16">
        <v>36.96</v>
      </c>
      <c r="G234" s="17">
        <v>46.32</v>
      </c>
    </row>
    <row r="235" spans="1:7" ht="12.75" x14ac:dyDescent="0.2">
      <c r="A235" s="167" t="s">
        <v>98</v>
      </c>
      <c r="B235" s="108">
        <v>37596.31</v>
      </c>
      <c r="C235" s="108">
        <v>30000</v>
      </c>
      <c r="D235" s="108">
        <v>30000</v>
      </c>
      <c r="E235" s="108">
        <v>13896.27</v>
      </c>
      <c r="F235" s="108">
        <v>36.96</v>
      </c>
      <c r="G235" s="17">
        <v>46.32</v>
      </c>
    </row>
    <row r="236" spans="1:7" ht="12.75" x14ac:dyDescent="0.2">
      <c r="A236" s="167" t="s">
        <v>97</v>
      </c>
      <c r="B236" s="108">
        <v>37596.31</v>
      </c>
      <c r="C236" s="108"/>
      <c r="D236" s="108"/>
      <c r="E236" s="108">
        <v>13896.27</v>
      </c>
      <c r="F236" s="108">
        <v>36.96</v>
      </c>
      <c r="G236" s="17"/>
    </row>
    <row r="237" spans="1:7" ht="38.25" customHeight="1" x14ac:dyDescent="0.2">
      <c r="A237" s="115" t="s">
        <v>139</v>
      </c>
      <c r="B237" s="16">
        <v>311541.31</v>
      </c>
      <c r="C237" s="16">
        <f>SUM(C238,C263,C290)</f>
        <v>337150.61999999994</v>
      </c>
      <c r="D237" s="16">
        <v>337150.62</v>
      </c>
      <c r="E237" s="16">
        <v>300352.36</v>
      </c>
      <c r="F237" s="16">
        <v>96.41</v>
      </c>
      <c r="G237" s="17">
        <v>89.09</v>
      </c>
    </row>
    <row r="238" spans="1:7" ht="25.5" x14ac:dyDescent="0.2">
      <c r="A238" s="165" t="s">
        <v>138</v>
      </c>
      <c r="B238" s="107">
        <v>279720.2</v>
      </c>
      <c r="C238" s="107">
        <f>SUM(C239,C255,C259)</f>
        <v>271622.07999999996</v>
      </c>
      <c r="D238" s="107">
        <v>271622.08</v>
      </c>
      <c r="E238" s="107">
        <v>235243.72</v>
      </c>
      <c r="F238" s="107">
        <v>84.1</v>
      </c>
      <c r="G238" s="111">
        <v>86.61</v>
      </c>
    </row>
    <row r="239" spans="1:7" ht="25.5" x14ac:dyDescent="0.2">
      <c r="A239" s="115" t="s">
        <v>248</v>
      </c>
      <c r="B239" s="16">
        <v>144303.54</v>
      </c>
      <c r="C239" s="16">
        <f>SUM(C240,C250)</f>
        <v>164643</v>
      </c>
      <c r="D239" s="16">
        <v>164643</v>
      </c>
      <c r="E239" s="16">
        <v>142669</v>
      </c>
      <c r="F239" s="16">
        <v>98.87</v>
      </c>
      <c r="G239" s="17">
        <v>86.65</v>
      </c>
    </row>
    <row r="240" spans="1:7" ht="12.75" x14ac:dyDescent="0.2">
      <c r="A240" s="115" t="s">
        <v>131</v>
      </c>
      <c r="B240" s="16">
        <v>63537.8</v>
      </c>
      <c r="C240" s="16">
        <f>SUM(C241,C245,C248)</f>
        <v>68439</v>
      </c>
      <c r="D240" s="16">
        <v>68439</v>
      </c>
      <c r="E240" s="16">
        <v>58009</v>
      </c>
      <c r="F240" s="16">
        <v>91.3</v>
      </c>
      <c r="G240" s="17">
        <v>84.76</v>
      </c>
    </row>
    <row r="241" spans="1:7" ht="12.75" x14ac:dyDescent="0.2">
      <c r="A241" s="167" t="s">
        <v>130</v>
      </c>
      <c r="B241" s="108">
        <v>28629.97</v>
      </c>
      <c r="C241" s="108">
        <v>44239</v>
      </c>
      <c r="D241" s="108">
        <v>44239</v>
      </c>
      <c r="E241" s="108">
        <v>32170.58</v>
      </c>
      <c r="F241" s="108">
        <v>112.37</v>
      </c>
      <c r="G241" s="17">
        <v>72.72</v>
      </c>
    </row>
    <row r="242" spans="1:7" ht="12.75" x14ac:dyDescent="0.2">
      <c r="A242" s="167" t="s">
        <v>244</v>
      </c>
      <c r="B242" s="108">
        <v>28629.97</v>
      </c>
      <c r="C242" s="108"/>
      <c r="D242" s="108"/>
      <c r="E242" s="108">
        <v>32170.58</v>
      </c>
      <c r="F242" s="108">
        <v>112.37</v>
      </c>
      <c r="G242" s="17"/>
    </row>
    <row r="243" spans="1:7" ht="12.75" x14ac:dyDescent="0.2">
      <c r="A243" s="167" t="s">
        <v>137</v>
      </c>
      <c r="B243" s="108">
        <v>833.86</v>
      </c>
      <c r="C243" s="108"/>
      <c r="D243" s="108"/>
      <c r="E243" s="108"/>
      <c r="F243" s="108"/>
      <c r="G243" s="17"/>
    </row>
    <row r="244" spans="1:7" ht="25.5" x14ac:dyDescent="0.2">
      <c r="A244" s="167" t="s">
        <v>136</v>
      </c>
      <c r="B244" s="108">
        <v>833.86</v>
      </c>
      <c r="C244" s="108"/>
      <c r="D244" s="108"/>
      <c r="E244" s="108"/>
      <c r="F244" s="108"/>
      <c r="G244" s="17"/>
    </row>
    <row r="245" spans="1:7" ht="14.25" customHeight="1" x14ac:dyDescent="0.2">
      <c r="A245" s="167" t="s">
        <v>243</v>
      </c>
      <c r="B245" s="108">
        <v>5700</v>
      </c>
      <c r="C245" s="108">
        <v>4200</v>
      </c>
      <c r="D245" s="108">
        <v>4200</v>
      </c>
      <c r="E245" s="108">
        <v>4756.8999999999996</v>
      </c>
      <c r="F245" s="108">
        <v>83.45</v>
      </c>
      <c r="G245" s="17">
        <v>113.26</v>
      </c>
    </row>
    <row r="246" spans="1:7" ht="12.75" x14ac:dyDescent="0.2">
      <c r="A246" s="167" t="s">
        <v>135</v>
      </c>
      <c r="B246" s="108">
        <v>2700</v>
      </c>
      <c r="C246" s="108"/>
      <c r="D246" s="108"/>
      <c r="E246" s="108">
        <v>3256.9</v>
      </c>
      <c r="F246" s="108">
        <v>120.63</v>
      </c>
      <c r="G246" s="17"/>
    </row>
    <row r="247" spans="1:7" ht="25.5" x14ac:dyDescent="0.2">
      <c r="A247" s="167" t="s">
        <v>128</v>
      </c>
      <c r="B247" s="108">
        <v>3000</v>
      </c>
      <c r="C247" s="108"/>
      <c r="D247" s="108"/>
      <c r="E247" s="108">
        <v>1500</v>
      </c>
      <c r="F247" s="108">
        <v>50</v>
      </c>
      <c r="G247" s="17"/>
    </row>
    <row r="248" spans="1:7" ht="25.5" x14ac:dyDescent="0.2">
      <c r="A248" s="167" t="s">
        <v>127</v>
      </c>
      <c r="B248" s="108">
        <v>28373.97</v>
      </c>
      <c r="C248" s="108">
        <v>20000</v>
      </c>
      <c r="D248" s="108">
        <v>20000</v>
      </c>
      <c r="E248" s="108">
        <v>21081.52</v>
      </c>
      <c r="F248" s="108">
        <v>74.3</v>
      </c>
      <c r="G248" s="17">
        <v>105.41</v>
      </c>
    </row>
    <row r="249" spans="1:7" ht="25.5" x14ac:dyDescent="0.2">
      <c r="A249" s="167" t="s">
        <v>126</v>
      </c>
      <c r="B249" s="108">
        <v>28373.97</v>
      </c>
      <c r="C249" s="108"/>
      <c r="D249" s="108"/>
      <c r="E249" s="108">
        <v>21081.52</v>
      </c>
      <c r="F249" s="108">
        <v>74.3</v>
      </c>
      <c r="G249" s="17"/>
    </row>
    <row r="250" spans="1:7" ht="12.75" x14ac:dyDescent="0.2">
      <c r="A250" s="115" t="s">
        <v>109</v>
      </c>
      <c r="B250" s="16">
        <v>80765.740000000005</v>
      </c>
      <c r="C250" s="16">
        <f>SUM(C251,C253)</f>
        <v>96204</v>
      </c>
      <c r="D250" s="16">
        <v>96204</v>
      </c>
      <c r="E250" s="16">
        <v>84660</v>
      </c>
      <c r="F250" s="16">
        <v>104.82</v>
      </c>
      <c r="G250" s="17">
        <v>88</v>
      </c>
    </row>
    <row r="251" spans="1:7" ht="25.5" x14ac:dyDescent="0.2">
      <c r="A251" s="167" t="s">
        <v>125</v>
      </c>
      <c r="B251" s="108">
        <v>6025.74</v>
      </c>
      <c r="C251" s="108">
        <v>4600</v>
      </c>
      <c r="D251" s="108">
        <v>4600</v>
      </c>
      <c r="E251" s="108">
        <v>4600</v>
      </c>
      <c r="F251" s="108">
        <v>76.34</v>
      </c>
      <c r="G251" s="17">
        <v>100</v>
      </c>
    </row>
    <row r="252" spans="1:7" ht="25.5" x14ac:dyDescent="0.2">
      <c r="A252" s="167" t="s">
        <v>124</v>
      </c>
      <c r="B252" s="108">
        <v>6025.74</v>
      </c>
      <c r="C252" s="108"/>
      <c r="D252" s="108"/>
      <c r="E252" s="108">
        <v>4600</v>
      </c>
      <c r="F252" s="108">
        <v>76.34</v>
      </c>
      <c r="G252" s="17"/>
    </row>
    <row r="253" spans="1:7" ht="12.75" x14ac:dyDescent="0.2">
      <c r="A253" s="167" t="s">
        <v>134</v>
      </c>
      <c r="B253" s="108">
        <v>74740</v>
      </c>
      <c r="C253" s="108">
        <v>91604</v>
      </c>
      <c r="D253" s="108">
        <v>91604</v>
      </c>
      <c r="E253" s="108">
        <v>80060</v>
      </c>
      <c r="F253" s="108">
        <v>107.12</v>
      </c>
      <c r="G253" s="17">
        <v>87.4</v>
      </c>
    </row>
    <row r="254" spans="1:7" ht="25.5" x14ac:dyDescent="0.2">
      <c r="A254" s="167" t="s">
        <v>133</v>
      </c>
      <c r="B254" s="108">
        <v>74740</v>
      </c>
      <c r="C254" s="108"/>
      <c r="D254" s="108"/>
      <c r="E254" s="108">
        <v>80060</v>
      </c>
      <c r="F254" s="108">
        <v>107.12</v>
      </c>
      <c r="G254" s="17"/>
    </row>
    <row r="255" spans="1:7" ht="38.25" x14ac:dyDescent="0.2">
      <c r="A255" s="115" t="s">
        <v>247</v>
      </c>
      <c r="B255" s="16"/>
      <c r="C255" s="16">
        <f>C256</f>
        <v>14379.08</v>
      </c>
      <c r="D255" s="16">
        <v>14379.08</v>
      </c>
      <c r="E255" s="16"/>
      <c r="F255" s="16"/>
      <c r="G255" s="17"/>
    </row>
    <row r="256" spans="1:7" ht="12.75" x14ac:dyDescent="0.2">
      <c r="A256" s="115" t="s">
        <v>131</v>
      </c>
      <c r="B256" s="16"/>
      <c r="C256" s="16">
        <f>SUM(C257,C258)</f>
        <v>14379.08</v>
      </c>
      <c r="D256" s="16">
        <v>14379.08</v>
      </c>
      <c r="E256" s="16"/>
      <c r="F256" s="16"/>
      <c r="G256" s="17"/>
    </row>
    <row r="257" spans="1:7" ht="12.75" x14ac:dyDescent="0.2">
      <c r="A257" s="167" t="s">
        <v>130</v>
      </c>
      <c r="B257" s="108"/>
      <c r="C257" s="108">
        <v>12342.56</v>
      </c>
      <c r="D257" s="108">
        <v>12342.56</v>
      </c>
      <c r="E257" s="108"/>
      <c r="F257" s="108"/>
      <c r="G257" s="17"/>
    </row>
    <row r="258" spans="1:7" ht="24" customHeight="1" x14ac:dyDescent="0.2">
      <c r="A258" s="167" t="s">
        <v>127</v>
      </c>
      <c r="B258" s="108"/>
      <c r="C258" s="108">
        <v>2036.52</v>
      </c>
      <c r="D258" s="108">
        <v>2036.52</v>
      </c>
      <c r="E258" s="108"/>
      <c r="F258" s="108"/>
      <c r="G258" s="17"/>
    </row>
    <row r="259" spans="1:7" ht="19.5" customHeight="1" x14ac:dyDescent="0.2">
      <c r="A259" s="115" t="s">
        <v>246</v>
      </c>
      <c r="B259" s="16">
        <v>135416.66</v>
      </c>
      <c r="C259" s="16">
        <f>C260</f>
        <v>92600</v>
      </c>
      <c r="D259" s="16">
        <v>92600</v>
      </c>
      <c r="E259" s="16">
        <v>92574.720000000001</v>
      </c>
      <c r="F259" s="16">
        <v>68.36</v>
      </c>
      <c r="G259" s="17">
        <v>99.97</v>
      </c>
    </row>
    <row r="260" spans="1:7" ht="12.75" x14ac:dyDescent="0.2">
      <c r="A260" s="115" t="s">
        <v>131</v>
      </c>
      <c r="B260" s="16">
        <v>135416.66</v>
      </c>
      <c r="C260" s="16">
        <f>C261</f>
        <v>92600</v>
      </c>
      <c r="D260" s="16">
        <v>92600</v>
      </c>
      <c r="E260" s="16">
        <v>92574.720000000001</v>
      </c>
      <c r="F260" s="16">
        <v>68.36</v>
      </c>
      <c r="G260" s="17">
        <v>99.97</v>
      </c>
    </row>
    <row r="261" spans="1:7" ht="12.75" x14ac:dyDescent="0.2">
      <c r="A261" s="167" t="s">
        <v>130</v>
      </c>
      <c r="B261" s="108">
        <v>135416.66</v>
      </c>
      <c r="C261" s="108">
        <v>92600</v>
      </c>
      <c r="D261" s="108">
        <v>92600</v>
      </c>
      <c r="E261" s="108">
        <v>92574.720000000001</v>
      </c>
      <c r="F261" s="108">
        <v>68.36</v>
      </c>
      <c r="G261" s="17">
        <v>99.97</v>
      </c>
    </row>
    <row r="262" spans="1:7" ht="12.75" x14ac:dyDescent="0.2">
      <c r="A262" s="167" t="s">
        <v>244</v>
      </c>
      <c r="B262" s="108">
        <v>135416.66</v>
      </c>
      <c r="C262" s="108"/>
      <c r="D262" s="108"/>
      <c r="E262" s="108">
        <v>92574.720000000001</v>
      </c>
      <c r="F262" s="108">
        <v>68.36</v>
      </c>
      <c r="G262" s="17"/>
    </row>
    <row r="263" spans="1:7" ht="25.5" x14ac:dyDescent="0.2">
      <c r="A263" s="165" t="s">
        <v>132</v>
      </c>
      <c r="B263" s="107">
        <v>13649.16</v>
      </c>
      <c r="C263" s="107">
        <f>SUM(C264,C268,C272,C276)</f>
        <v>46432.88</v>
      </c>
      <c r="D263" s="107">
        <f>SUM(D264,D268,D272,D276)</f>
        <v>46432.88</v>
      </c>
      <c r="E263" s="107">
        <f t="shared" ref="E263" si="6">SUM(E264,E268,E272,E276)</f>
        <v>46027.98</v>
      </c>
      <c r="F263" s="107">
        <v>337.22</v>
      </c>
      <c r="G263" s="111">
        <v>99.13</v>
      </c>
    </row>
    <row r="264" spans="1:7" ht="25.5" x14ac:dyDescent="0.2">
      <c r="A264" s="115" t="s">
        <v>22</v>
      </c>
      <c r="B264" s="116">
        <f>B265</f>
        <v>1948.39</v>
      </c>
      <c r="C264" s="116">
        <f>SUM(C265)</f>
        <v>3911.69</v>
      </c>
      <c r="D264" s="116">
        <f t="shared" ref="D264:E264" si="7">SUM(D265)</f>
        <v>3911.69</v>
      </c>
      <c r="E264" s="116">
        <f t="shared" si="7"/>
        <v>3910.69</v>
      </c>
      <c r="F264" s="124">
        <v>200.71</v>
      </c>
      <c r="G264" s="125">
        <v>99.97</v>
      </c>
    </row>
    <row r="265" spans="1:7" ht="12.75" x14ac:dyDescent="0.2">
      <c r="A265" s="115" t="s">
        <v>131</v>
      </c>
      <c r="B265" s="16">
        <v>1948.39</v>
      </c>
      <c r="C265" s="16">
        <f>SUM(C266)</f>
        <v>3911.69</v>
      </c>
      <c r="D265" s="16">
        <v>3911.69</v>
      </c>
      <c r="E265" s="16">
        <v>3910.69</v>
      </c>
      <c r="F265" s="16">
        <v>200.71</v>
      </c>
      <c r="G265" s="17">
        <v>99.97</v>
      </c>
    </row>
    <row r="266" spans="1:7" ht="12.75" x14ac:dyDescent="0.2">
      <c r="A266" s="167" t="s">
        <v>130</v>
      </c>
      <c r="B266" s="108">
        <v>1948.39</v>
      </c>
      <c r="C266" s="108">
        <v>3911.69</v>
      </c>
      <c r="D266" s="108">
        <v>3911.69</v>
      </c>
      <c r="E266" s="108">
        <v>3910.69</v>
      </c>
      <c r="F266" s="108">
        <v>200.71</v>
      </c>
      <c r="G266" s="17">
        <v>99.97</v>
      </c>
    </row>
    <row r="267" spans="1:7" ht="12.75" x14ac:dyDescent="0.2">
      <c r="A267" s="167" t="s">
        <v>244</v>
      </c>
      <c r="B267" s="108">
        <v>1948.39</v>
      </c>
      <c r="C267" s="108"/>
      <c r="D267" s="108"/>
      <c r="E267" s="108">
        <v>3910.69</v>
      </c>
      <c r="F267" s="108">
        <v>200.71</v>
      </c>
      <c r="G267" s="17"/>
    </row>
    <row r="268" spans="1:7" s="114" customFormat="1" ht="25.5" x14ac:dyDescent="0.2">
      <c r="A268" s="115" t="s">
        <v>28</v>
      </c>
      <c r="B268" s="16">
        <f>SUM(B269)</f>
        <v>0</v>
      </c>
      <c r="C268" s="16">
        <f>SUM(C269)</f>
        <v>4089.31</v>
      </c>
      <c r="D268" s="16">
        <f t="shared" ref="D268:E268" si="8">SUM(D269)</f>
        <v>4089.31</v>
      </c>
      <c r="E268" s="16">
        <f t="shared" si="8"/>
        <v>4089.31</v>
      </c>
      <c r="F268" s="16"/>
      <c r="G268" s="113">
        <v>100</v>
      </c>
    </row>
    <row r="269" spans="1:7" ht="12.75" x14ac:dyDescent="0.2">
      <c r="A269" s="115" t="s">
        <v>131</v>
      </c>
      <c r="B269" s="16"/>
      <c r="C269" s="16">
        <f>SUM(C270)</f>
        <v>4089.31</v>
      </c>
      <c r="D269" s="16">
        <v>4089.31</v>
      </c>
      <c r="E269" s="16">
        <v>4089.31</v>
      </c>
      <c r="F269" s="16"/>
      <c r="G269" s="17">
        <v>100</v>
      </c>
    </row>
    <row r="270" spans="1:7" ht="12.75" x14ac:dyDescent="0.2">
      <c r="A270" s="167" t="s">
        <v>130</v>
      </c>
      <c r="B270" s="108"/>
      <c r="C270" s="108">
        <v>4089.31</v>
      </c>
      <c r="D270" s="108">
        <v>4089.31</v>
      </c>
      <c r="E270" s="108">
        <v>4089.31</v>
      </c>
      <c r="F270" s="108"/>
      <c r="G270" s="17">
        <v>100</v>
      </c>
    </row>
    <row r="271" spans="1:7" ht="12.75" x14ac:dyDescent="0.2">
      <c r="A271" s="167" t="s">
        <v>244</v>
      </c>
      <c r="B271" s="108"/>
      <c r="C271" s="108"/>
      <c r="D271" s="108"/>
      <c r="E271" s="108">
        <v>4089.31</v>
      </c>
      <c r="F271" s="108"/>
      <c r="G271" s="17"/>
    </row>
    <row r="272" spans="1:7" ht="38.25" x14ac:dyDescent="0.2">
      <c r="A272" s="115" t="s">
        <v>48</v>
      </c>
      <c r="B272" s="16"/>
      <c r="C272" s="16">
        <f>SUM(C273)</f>
        <v>2750</v>
      </c>
      <c r="D272" s="16">
        <v>2750</v>
      </c>
      <c r="E272" s="16">
        <v>2750</v>
      </c>
      <c r="F272" s="16"/>
      <c r="G272" s="17">
        <v>100</v>
      </c>
    </row>
    <row r="273" spans="1:7" ht="12.75" x14ac:dyDescent="0.2">
      <c r="A273" s="115" t="s">
        <v>131</v>
      </c>
      <c r="B273" s="16"/>
      <c r="C273" s="16">
        <f>SUM(C274)</f>
        <v>2750</v>
      </c>
      <c r="D273" s="16">
        <v>2750</v>
      </c>
      <c r="E273" s="16">
        <v>2750</v>
      </c>
      <c r="F273" s="16"/>
      <c r="G273" s="17">
        <v>100</v>
      </c>
    </row>
    <row r="274" spans="1:7" ht="12.75" x14ac:dyDescent="0.2">
      <c r="A274" s="167" t="s">
        <v>130</v>
      </c>
      <c r="B274" s="108"/>
      <c r="C274" s="108">
        <v>2750</v>
      </c>
      <c r="D274" s="108">
        <v>2750</v>
      </c>
      <c r="E274" s="108">
        <v>2750</v>
      </c>
      <c r="F274" s="108"/>
      <c r="G274" s="17">
        <v>100</v>
      </c>
    </row>
    <row r="275" spans="1:7" ht="12.75" x14ac:dyDescent="0.2">
      <c r="A275" s="167" t="s">
        <v>244</v>
      </c>
      <c r="B275" s="108"/>
      <c r="C275" s="108"/>
      <c r="D275" s="108"/>
      <c r="E275" s="108">
        <v>2750</v>
      </c>
      <c r="F275" s="108"/>
      <c r="G275" s="17"/>
    </row>
    <row r="276" spans="1:7" ht="38.25" x14ac:dyDescent="0.2">
      <c r="A276" s="115" t="s">
        <v>245</v>
      </c>
      <c r="B276" s="16">
        <v>11700.77</v>
      </c>
      <c r="C276" s="16">
        <f>SUM(C277,C285)</f>
        <v>35681.879999999997</v>
      </c>
      <c r="D276" s="16">
        <v>35681.879999999997</v>
      </c>
      <c r="E276" s="16">
        <v>35277.980000000003</v>
      </c>
      <c r="F276" s="16">
        <v>301.5</v>
      </c>
      <c r="G276" s="17">
        <v>98.87</v>
      </c>
    </row>
    <row r="277" spans="1:7" ht="15" customHeight="1" x14ac:dyDescent="0.2">
      <c r="A277" s="115" t="s">
        <v>131</v>
      </c>
      <c r="B277" s="16">
        <v>8426</v>
      </c>
      <c r="C277" s="16">
        <f>SUM(C278,C280,C283)</f>
        <v>22131.879999999997</v>
      </c>
      <c r="D277" s="16">
        <v>22131.88</v>
      </c>
      <c r="E277" s="16">
        <v>22130.15</v>
      </c>
      <c r="F277" s="16">
        <v>262.64</v>
      </c>
      <c r="G277" s="17">
        <v>99.99</v>
      </c>
    </row>
    <row r="278" spans="1:7" ht="12.75" x14ac:dyDescent="0.2">
      <c r="A278" s="167" t="s">
        <v>130</v>
      </c>
      <c r="B278" s="108">
        <v>5926.61</v>
      </c>
      <c r="C278" s="108">
        <v>15584.88</v>
      </c>
      <c r="D278" s="108">
        <v>15584.88</v>
      </c>
      <c r="E278" s="108">
        <v>15584.88</v>
      </c>
      <c r="F278" s="108">
        <v>262.95999999999998</v>
      </c>
      <c r="G278" s="17">
        <v>100</v>
      </c>
    </row>
    <row r="279" spans="1:7" ht="15" customHeight="1" x14ac:dyDescent="0.2">
      <c r="A279" s="167" t="s">
        <v>244</v>
      </c>
      <c r="B279" s="108">
        <v>5926.61</v>
      </c>
      <c r="C279" s="108"/>
      <c r="D279" s="108"/>
      <c r="E279" s="108">
        <v>15584.88</v>
      </c>
      <c r="F279" s="108">
        <v>262.95999999999998</v>
      </c>
      <c r="G279" s="17"/>
    </row>
    <row r="280" spans="1:7" ht="16.5" customHeight="1" x14ac:dyDescent="0.2">
      <c r="A280" s="167" t="s">
        <v>243</v>
      </c>
      <c r="B280" s="108">
        <v>1200</v>
      </c>
      <c r="C280" s="108">
        <v>2200</v>
      </c>
      <c r="D280" s="108">
        <v>2200</v>
      </c>
      <c r="E280" s="108">
        <v>2200</v>
      </c>
      <c r="F280" s="108">
        <v>183.33</v>
      </c>
      <c r="G280" s="17">
        <v>100</v>
      </c>
    </row>
    <row r="281" spans="1:7" ht="12.75" x14ac:dyDescent="0.2">
      <c r="A281" s="167" t="s">
        <v>129</v>
      </c>
      <c r="B281" s="108">
        <v>1200</v>
      </c>
      <c r="C281" s="108"/>
      <c r="D281" s="108"/>
      <c r="E281" s="108">
        <v>1200</v>
      </c>
      <c r="F281" s="108">
        <v>100</v>
      </c>
      <c r="G281" s="17"/>
    </row>
    <row r="282" spans="1:7" ht="25.5" x14ac:dyDescent="0.2">
      <c r="A282" s="167" t="s">
        <v>128</v>
      </c>
      <c r="B282" s="108"/>
      <c r="C282" s="108"/>
      <c r="D282" s="108"/>
      <c r="E282" s="108">
        <v>1000</v>
      </c>
      <c r="F282" s="108"/>
      <c r="G282" s="17"/>
    </row>
    <row r="283" spans="1:7" ht="25.5" x14ac:dyDescent="0.2">
      <c r="A283" s="167" t="s">
        <v>127</v>
      </c>
      <c r="B283" s="108">
        <v>1299.3900000000001</v>
      </c>
      <c r="C283" s="108">
        <v>4347</v>
      </c>
      <c r="D283" s="108">
        <v>4347</v>
      </c>
      <c r="E283" s="108">
        <v>4345.2700000000004</v>
      </c>
      <c r="F283" s="108">
        <v>334.41</v>
      </c>
      <c r="G283" s="17">
        <v>99.96</v>
      </c>
    </row>
    <row r="284" spans="1:7" ht="25.5" x14ac:dyDescent="0.2">
      <c r="A284" s="167" t="s">
        <v>126</v>
      </c>
      <c r="B284" s="108">
        <v>1299.3900000000001</v>
      </c>
      <c r="C284" s="108"/>
      <c r="D284" s="108"/>
      <c r="E284" s="108">
        <v>4345.2700000000004</v>
      </c>
      <c r="F284" s="108">
        <v>334.41</v>
      </c>
      <c r="G284" s="17"/>
    </row>
    <row r="285" spans="1:7" ht="12.75" x14ac:dyDescent="0.2">
      <c r="A285" s="115" t="s">
        <v>109</v>
      </c>
      <c r="B285" s="16">
        <v>3274.77</v>
      </c>
      <c r="C285" s="16">
        <f>SUM(C286,C288)</f>
        <v>13550</v>
      </c>
      <c r="D285" s="16">
        <v>13550</v>
      </c>
      <c r="E285" s="16">
        <v>13147.83</v>
      </c>
      <c r="F285" s="16">
        <v>401.49</v>
      </c>
      <c r="G285" s="17">
        <v>97.03</v>
      </c>
    </row>
    <row r="286" spans="1:7" ht="12.75" x14ac:dyDescent="0.2">
      <c r="A286" s="167" t="s">
        <v>108</v>
      </c>
      <c r="B286" s="108"/>
      <c r="C286" s="108">
        <v>600</v>
      </c>
      <c r="D286" s="108">
        <v>600</v>
      </c>
      <c r="E286" s="108">
        <v>200</v>
      </c>
      <c r="F286" s="108"/>
      <c r="G286" s="17">
        <v>33.33</v>
      </c>
    </row>
    <row r="287" spans="1:7" ht="25.5" x14ac:dyDescent="0.2">
      <c r="A287" s="167" t="s">
        <v>107</v>
      </c>
      <c r="B287" s="108"/>
      <c r="C287" s="108"/>
      <c r="D287" s="108"/>
      <c r="E287" s="108">
        <v>200</v>
      </c>
      <c r="F287" s="108"/>
      <c r="G287" s="17"/>
    </row>
    <row r="288" spans="1:7" ht="25.5" x14ac:dyDescent="0.2">
      <c r="A288" s="167" t="s">
        <v>125</v>
      </c>
      <c r="B288" s="108">
        <v>3274.77</v>
      </c>
      <c r="C288" s="108">
        <v>12950</v>
      </c>
      <c r="D288" s="108">
        <v>12950</v>
      </c>
      <c r="E288" s="108">
        <v>12947.83</v>
      </c>
      <c r="F288" s="108">
        <v>395.38</v>
      </c>
      <c r="G288" s="17">
        <v>99.98</v>
      </c>
    </row>
    <row r="289" spans="1:7" ht="25.5" x14ac:dyDescent="0.2">
      <c r="A289" s="167" t="s">
        <v>124</v>
      </c>
      <c r="B289" s="108">
        <v>3274.77</v>
      </c>
      <c r="C289" s="108"/>
      <c r="D289" s="108"/>
      <c r="E289" s="108">
        <v>12947.83</v>
      </c>
      <c r="F289" s="108">
        <v>395.38</v>
      </c>
      <c r="G289" s="17"/>
    </row>
    <row r="290" spans="1:7" ht="25.5" x14ac:dyDescent="0.2">
      <c r="A290" s="165" t="s">
        <v>123</v>
      </c>
      <c r="B290" s="107">
        <v>18171.95</v>
      </c>
      <c r="C290" s="107">
        <f>SUM(C292,C302,C305,C310,C319)</f>
        <v>19095.66</v>
      </c>
      <c r="D290" s="107">
        <v>19095.66</v>
      </c>
      <c r="E290" s="107">
        <v>19080.66</v>
      </c>
      <c r="F290" s="107">
        <v>105</v>
      </c>
      <c r="G290" s="111">
        <v>99.92</v>
      </c>
    </row>
    <row r="291" spans="1:7" ht="25.5" x14ac:dyDescent="0.2">
      <c r="A291" s="169" t="s">
        <v>22</v>
      </c>
      <c r="B291" s="126">
        <f>SUM(B292,B302,B305)</f>
        <v>15999.8</v>
      </c>
      <c r="C291" s="126">
        <f t="shared" ref="C291:E291" si="9">SUM(C292,C302,C305)</f>
        <v>17000</v>
      </c>
      <c r="D291" s="126">
        <f t="shared" si="9"/>
        <v>17000</v>
      </c>
      <c r="E291" s="126">
        <f t="shared" si="9"/>
        <v>17000</v>
      </c>
      <c r="F291" s="126"/>
      <c r="G291" s="127"/>
    </row>
    <row r="292" spans="1:7" ht="12.75" x14ac:dyDescent="0.2">
      <c r="A292" s="115" t="s">
        <v>109</v>
      </c>
      <c r="B292" s="16">
        <v>6999.8</v>
      </c>
      <c r="C292" s="16">
        <f>SUM(C293,C296)</f>
        <v>10800</v>
      </c>
      <c r="D292" s="16">
        <v>10800</v>
      </c>
      <c r="E292" s="16">
        <v>10800</v>
      </c>
      <c r="F292" s="16">
        <v>154.29</v>
      </c>
      <c r="G292" s="17">
        <v>100</v>
      </c>
    </row>
    <row r="293" spans="1:7" ht="12.75" x14ac:dyDescent="0.2">
      <c r="A293" s="167" t="s">
        <v>108</v>
      </c>
      <c r="B293" s="108"/>
      <c r="C293" s="108">
        <v>3871.9</v>
      </c>
      <c r="D293" s="108">
        <v>3871.9</v>
      </c>
      <c r="E293" s="108">
        <v>3871.9</v>
      </c>
      <c r="F293" s="108"/>
      <c r="G293" s="17">
        <v>100</v>
      </c>
    </row>
    <row r="294" spans="1:7" ht="25.5" x14ac:dyDescent="0.2">
      <c r="A294" s="167" t="s">
        <v>107</v>
      </c>
      <c r="B294" s="108"/>
      <c r="C294" s="108"/>
      <c r="D294" s="108"/>
      <c r="E294" s="108">
        <v>3500</v>
      </c>
      <c r="F294" s="108"/>
      <c r="G294" s="17"/>
    </row>
    <row r="295" spans="1:7" ht="25.5" x14ac:dyDescent="0.2">
      <c r="A295" s="167" t="s">
        <v>241</v>
      </c>
      <c r="B295" s="108"/>
      <c r="C295" s="108"/>
      <c r="D295" s="108"/>
      <c r="E295" s="108">
        <v>371.9</v>
      </c>
      <c r="F295" s="108"/>
      <c r="G295" s="17"/>
    </row>
    <row r="296" spans="1:7" ht="25.5" x14ac:dyDescent="0.2">
      <c r="A296" s="167" t="s">
        <v>115</v>
      </c>
      <c r="B296" s="108">
        <v>1600</v>
      </c>
      <c r="C296" s="108">
        <v>6928.1</v>
      </c>
      <c r="D296" s="108">
        <v>6928.1</v>
      </c>
      <c r="E296" s="108">
        <v>6928.1</v>
      </c>
      <c r="F296" s="108">
        <v>433.01</v>
      </c>
      <c r="G296" s="17">
        <v>100</v>
      </c>
    </row>
    <row r="297" spans="1:7" ht="25.5" x14ac:dyDescent="0.2">
      <c r="A297" s="167" t="s">
        <v>122</v>
      </c>
      <c r="B297" s="108"/>
      <c r="C297" s="108"/>
      <c r="D297" s="108"/>
      <c r="E297" s="108">
        <v>1599.66</v>
      </c>
      <c r="F297" s="108"/>
      <c r="G297" s="17"/>
    </row>
    <row r="298" spans="1:7" ht="25.5" x14ac:dyDescent="0.2">
      <c r="A298" s="167" t="s">
        <v>121</v>
      </c>
      <c r="B298" s="108"/>
      <c r="C298" s="108"/>
      <c r="D298" s="108"/>
      <c r="E298" s="108">
        <v>2400.34</v>
      </c>
      <c r="F298" s="108"/>
      <c r="G298" s="17"/>
    </row>
    <row r="299" spans="1:7" ht="25.5" x14ac:dyDescent="0.2">
      <c r="A299" s="167" t="s">
        <v>242</v>
      </c>
      <c r="B299" s="108">
        <v>1600</v>
      </c>
      <c r="C299" s="108"/>
      <c r="D299" s="108"/>
      <c r="E299" s="108">
        <v>2928.1</v>
      </c>
      <c r="F299" s="108">
        <v>183.01</v>
      </c>
      <c r="G299" s="17"/>
    </row>
    <row r="300" spans="1:7" ht="12.75" x14ac:dyDescent="0.2">
      <c r="A300" s="167" t="s">
        <v>120</v>
      </c>
      <c r="B300" s="108">
        <v>5399.8</v>
      </c>
      <c r="C300" s="108"/>
      <c r="D300" s="108"/>
      <c r="E300" s="108"/>
      <c r="F300" s="108"/>
      <c r="G300" s="17"/>
    </row>
    <row r="301" spans="1:7" ht="12.75" x14ac:dyDescent="0.2">
      <c r="A301" s="167" t="s">
        <v>119</v>
      </c>
      <c r="B301" s="108">
        <v>5399.8</v>
      </c>
      <c r="C301" s="108"/>
      <c r="D301" s="108"/>
      <c r="E301" s="108"/>
      <c r="F301" s="108"/>
      <c r="G301" s="17"/>
    </row>
    <row r="302" spans="1:7" ht="38.25" x14ac:dyDescent="0.2">
      <c r="A302" s="115" t="s">
        <v>118</v>
      </c>
      <c r="B302" s="16"/>
      <c r="C302" s="16">
        <f>SUM(C303)</f>
        <v>1000</v>
      </c>
      <c r="D302" s="16">
        <v>1000</v>
      </c>
      <c r="E302" s="16">
        <v>1000</v>
      </c>
      <c r="F302" s="16"/>
      <c r="G302" s="17">
        <v>100</v>
      </c>
    </row>
    <row r="303" spans="1:7" ht="25.5" x14ac:dyDescent="0.2">
      <c r="A303" s="167" t="s">
        <v>117</v>
      </c>
      <c r="B303" s="108"/>
      <c r="C303" s="108">
        <v>1000</v>
      </c>
      <c r="D303" s="108">
        <v>1000</v>
      </c>
      <c r="E303" s="108">
        <v>1000</v>
      </c>
      <c r="F303" s="108"/>
      <c r="G303" s="17">
        <v>100</v>
      </c>
    </row>
    <row r="304" spans="1:7" ht="25.5" x14ac:dyDescent="0.2">
      <c r="A304" s="167" t="s">
        <v>116</v>
      </c>
      <c r="B304" s="108"/>
      <c r="C304" s="108"/>
      <c r="D304" s="108"/>
      <c r="E304" s="108">
        <v>1000</v>
      </c>
      <c r="F304" s="108"/>
      <c r="G304" s="17"/>
    </row>
    <row r="305" spans="1:7" ht="25.5" x14ac:dyDescent="0.2">
      <c r="A305" s="115" t="s">
        <v>237</v>
      </c>
      <c r="B305" s="16">
        <v>9000</v>
      </c>
      <c r="C305" s="16">
        <f>SUM(C306,C308)</f>
        <v>5200</v>
      </c>
      <c r="D305" s="16">
        <v>5200</v>
      </c>
      <c r="E305" s="16">
        <v>5200</v>
      </c>
      <c r="F305" s="16">
        <v>57.78</v>
      </c>
      <c r="G305" s="17">
        <v>100</v>
      </c>
    </row>
    <row r="306" spans="1:7" ht="27.75" customHeight="1" x14ac:dyDescent="0.2">
      <c r="A306" s="167" t="s">
        <v>101</v>
      </c>
      <c r="B306" s="108">
        <v>9000</v>
      </c>
      <c r="C306" s="108">
        <v>2700</v>
      </c>
      <c r="D306" s="108">
        <v>2700</v>
      </c>
      <c r="E306" s="108">
        <v>2700</v>
      </c>
      <c r="F306" s="108">
        <v>30</v>
      </c>
      <c r="G306" s="17">
        <v>100</v>
      </c>
    </row>
    <row r="307" spans="1:7" ht="27" customHeight="1" x14ac:dyDescent="0.2">
      <c r="A307" s="167" t="s">
        <v>100</v>
      </c>
      <c r="B307" s="108">
        <v>9000</v>
      </c>
      <c r="C307" s="108"/>
      <c r="D307" s="108"/>
      <c r="E307" s="108">
        <v>2700</v>
      </c>
      <c r="F307" s="108">
        <v>30</v>
      </c>
      <c r="G307" s="17"/>
    </row>
    <row r="308" spans="1:7" ht="12.75" x14ac:dyDescent="0.2">
      <c r="A308" s="167" t="s">
        <v>98</v>
      </c>
      <c r="B308" s="108"/>
      <c r="C308" s="108">
        <v>2500</v>
      </c>
      <c r="D308" s="108">
        <v>2500</v>
      </c>
      <c r="E308" s="108">
        <v>2500</v>
      </c>
      <c r="F308" s="108"/>
      <c r="G308" s="17">
        <v>100</v>
      </c>
    </row>
    <row r="309" spans="1:7" ht="12.75" x14ac:dyDescent="0.2">
      <c r="A309" s="167" t="s">
        <v>97</v>
      </c>
      <c r="B309" s="108"/>
      <c r="C309" s="108"/>
      <c r="D309" s="108"/>
      <c r="E309" s="108">
        <v>2500</v>
      </c>
      <c r="F309" s="108"/>
      <c r="G309" s="17"/>
    </row>
    <row r="310" spans="1:7" ht="24.75" customHeight="1" x14ac:dyDescent="0.2">
      <c r="A310" s="115" t="s">
        <v>50</v>
      </c>
      <c r="B310" s="16">
        <v>1904.34</v>
      </c>
      <c r="C310" s="16">
        <f>SUM(C311)</f>
        <v>2000</v>
      </c>
      <c r="D310" s="16">
        <v>2000</v>
      </c>
      <c r="E310" s="16">
        <v>1985</v>
      </c>
      <c r="F310" s="16">
        <v>104.24</v>
      </c>
      <c r="G310" s="17">
        <v>99.25</v>
      </c>
    </row>
    <row r="311" spans="1:7" ht="12.75" x14ac:dyDescent="0.2">
      <c r="A311" s="115" t="s">
        <v>109</v>
      </c>
      <c r="B311" s="16">
        <v>1904.34</v>
      </c>
      <c r="C311" s="16">
        <f>SUM(C312,C315)</f>
        <v>2000</v>
      </c>
      <c r="D311" s="16">
        <v>2000</v>
      </c>
      <c r="E311" s="16">
        <v>1985</v>
      </c>
      <c r="F311" s="16">
        <v>104.24</v>
      </c>
      <c r="G311" s="17">
        <v>99.25</v>
      </c>
    </row>
    <row r="312" spans="1:7" ht="12.75" x14ac:dyDescent="0.2">
      <c r="A312" s="167" t="s">
        <v>108</v>
      </c>
      <c r="B312" s="108">
        <v>500</v>
      </c>
      <c r="C312" s="108">
        <v>1500</v>
      </c>
      <c r="D312" s="108">
        <v>1500</v>
      </c>
      <c r="E312" s="108">
        <v>1490.15</v>
      </c>
      <c r="F312" s="108">
        <v>298.02999999999997</v>
      </c>
      <c r="G312" s="17">
        <v>99.34</v>
      </c>
    </row>
    <row r="313" spans="1:7" ht="25.5" x14ac:dyDescent="0.2">
      <c r="A313" s="167" t="s">
        <v>107</v>
      </c>
      <c r="B313" s="108">
        <v>500</v>
      </c>
      <c r="C313" s="108"/>
      <c r="D313" s="108"/>
      <c r="E313" s="108">
        <v>714.15</v>
      </c>
      <c r="F313" s="108">
        <v>142.83000000000001</v>
      </c>
      <c r="G313" s="17"/>
    </row>
    <row r="314" spans="1:7" ht="25.5" x14ac:dyDescent="0.2">
      <c r="A314" s="167" t="s">
        <v>241</v>
      </c>
      <c r="B314" s="108"/>
      <c r="C314" s="108"/>
      <c r="D314" s="108"/>
      <c r="E314" s="108">
        <v>776</v>
      </c>
      <c r="F314" s="108"/>
      <c r="G314" s="17"/>
    </row>
    <row r="315" spans="1:7" ht="25.5" x14ac:dyDescent="0.2">
      <c r="A315" s="167" t="s">
        <v>115</v>
      </c>
      <c r="B315" s="108">
        <v>600</v>
      </c>
      <c r="C315" s="108">
        <v>500</v>
      </c>
      <c r="D315" s="108">
        <v>500</v>
      </c>
      <c r="E315" s="108">
        <v>494.85</v>
      </c>
      <c r="F315" s="108">
        <v>82.48</v>
      </c>
      <c r="G315" s="17">
        <v>98.97</v>
      </c>
    </row>
    <row r="316" spans="1:7" ht="12.75" x14ac:dyDescent="0.2">
      <c r="A316" s="167" t="s">
        <v>240</v>
      </c>
      <c r="B316" s="108">
        <v>600</v>
      </c>
      <c r="C316" s="108"/>
      <c r="D316" s="108"/>
      <c r="E316" s="108">
        <v>494.85</v>
      </c>
      <c r="F316" s="108">
        <v>82.48</v>
      </c>
      <c r="G316" s="17"/>
    </row>
    <row r="317" spans="1:7" ht="25.5" x14ac:dyDescent="0.2">
      <c r="A317" s="167" t="s">
        <v>114</v>
      </c>
      <c r="B317" s="108">
        <v>804.34</v>
      </c>
      <c r="C317" s="108"/>
      <c r="D317" s="108"/>
      <c r="E317" s="108"/>
      <c r="F317" s="108"/>
      <c r="G317" s="17"/>
    </row>
    <row r="318" spans="1:7" ht="12.75" x14ac:dyDescent="0.2">
      <c r="A318" s="167" t="s">
        <v>239</v>
      </c>
      <c r="B318" s="108">
        <v>804.34</v>
      </c>
      <c r="C318" s="108"/>
      <c r="D318" s="108"/>
      <c r="E318" s="108"/>
      <c r="F318" s="108"/>
      <c r="G318" s="17"/>
    </row>
    <row r="319" spans="1:7" ht="25.5" x14ac:dyDescent="0.2">
      <c r="A319" s="115" t="s">
        <v>238</v>
      </c>
      <c r="B319" s="16">
        <v>267.81</v>
      </c>
      <c r="C319" s="16">
        <f>C320</f>
        <v>95.66</v>
      </c>
      <c r="D319" s="16">
        <v>95.66</v>
      </c>
      <c r="E319" s="16">
        <v>95.66</v>
      </c>
      <c r="F319" s="16">
        <v>35.72</v>
      </c>
      <c r="G319" s="17">
        <v>100</v>
      </c>
    </row>
    <row r="320" spans="1:7" ht="12.75" x14ac:dyDescent="0.2">
      <c r="A320" s="115" t="s">
        <v>109</v>
      </c>
      <c r="B320" s="16">
        <v>267.81</v>
      </c>
      <c r="C320" s="16">
        <f>C321</f>
        <v>95.66</v>
      </c>
      <c r="D320" s="16">
        <v>95.66</v>
      </c>
      <c r="E320" s="16">
        <v>95.66</v>
      </c>
      <c r="F320" s="16">
        <v>35.72</v>
      </c>
      <c r="G320" s="17">
        <v>100</v>
      </c>
    </row>
    <row r="321" spans="1:7" ht="12.75" x14ac:dyDescent="0.2">
      <c r="A321" s="167" t="s">
        <v>108</v>
      </c>
      <c r="B321" s="108">
        <v>267.81</v>
      </c>
      <c r="C321" s="108">
        <v>95.66</v>
      </c>
      <c r="D321" s="108">
        <v>95.66</v>
      </c>
      <c r="E321" s="108">
        <v>95.66</v>
      </c>
      <c r="F321" s="108">
        <v>35.72</v>
      </c>
      <c r="G321" s="17">
        <v>100</v>
      </c>
    </row>
    <row r="322" spans="1:7" ht="25.5" x14ac:dyDescent="0.2">
      <c r="A322" s="167" t="s">
        <v>107</v>
      </c>
      <c r="B322" s="108"/>
      <c r="C322" s="108"/>
      <c r="D322" s="108"/>
      <c r="E322" s="108">
        <v>95.66</v>
      </c>
      <c r="F322" s="108"/>
      <c r="G322" s="17"/>
    </row>
    <row r="323" spans="1:7" ht="37.5" customHeight="1" x14ac:dyDescent="0.2">
      <c r="A323" s="167" t="s">
        <v>112</v>
      </c>
      <c r="B323" s="108">
        <v>267.81</v>
      </c>
      <c r="C323" s="108"/>
      <c r="D323" s="108"/>
      <c r="E323" s="108"/>
      <c r="F323" s="108"/>
      <c r="G323" s="17"/>
    </row>
    <row r="324" spans="1:7" ht="38.25" customHeight="1" x14ac:dyDescent="0.2">
      <c r="A324" s="115" t="s">
        <v>111</v>
      </c>
      <c r="B324" s="16"/>
      <c r="C324" s="16"/>
      <c r="D324" s="16"/>
      <c r="E324" s="16">
        <v>862</v>
      </c>
      <c r="F324" s="16"/>
      <c r="G324" s="17"/>
    </row>
    <row r="325" spans="1:7" ht="12.75" x14ac:dyDescent="0.2">
      <c r="A325" s="165" t="s">
        <v>110</v>
      </c>
      <c r="B325" s="107"/>
      <c r="C325" s="107"/>
      <c r="D325" s="107"/>
      <c r="E325" s="107">
        <v>862</v>
      </c>
      <c r="F325" s="107"/>
      <c r="G325" s="111"/>
    </row>
    <row r="326" spans="1:7" ht="26.25" customHeight="1" x14ac:dyDescent="0.2">
      <c r="A326" s="115" t="s">
        <v>50</v>
      </c>
      <c r="B326" s="16"/>
      <c r="C326" s="16"/>
      <c r="D326" s="16"/>
      <c r="E326" s="16">
        <v>862</v>
      </c>
      <c r="F326" s="16"/>
      <c r="G326" s="17"/>
    </row>
    <row r="327" spans="1:7" ht="12.75" x14ac:dyDescent="0.2">
      <c r="A327" s="115" t="s">
        <v>109</v>
      </c>
      <c r="B327" s="16"/>
      <c r="C327" s="16"/>
      <c r="D327" s="16"/>
      <c r="E327" s="16">
        <v>862</v>
      </c>
      <c r="F327" s="16"/>
      <c r="G327" s="17"/>
    </row>
    <row r="328" spans="1:7" ht="12.75" x14ac:dyDescent="0.2">
      <c r="A328" s="167" t="s">
        <v>108</v>
      </c>
      <c r="B328" s="108"/>
      <c r="C328" s="108"/>
      <c r="D328" s="108"/>
      <c r="E328" s="108">
        <v>862</v>
      </c>
      <c r="F328" s="108"/>
      <c r="G328" s="17"/>
    </row>
    <row r="329" spans="1:7" ht="25.5" x14ac:dyDescent="0.2">
      <c r="A329" s="167" t="s">
        <v>107</v>
      </c>
      <c r="B329" s="108"/>
      <c r="C329" s="108"/>
      <c r="D329" s="108"/>
      <c r="E329" s="108"/>
      <c r="F329" s="108"/>
      <c r="G329" s="17"/>
    </row>
    <row r="330" spans="1:7" ht="25.5" x14ac:dyDescent="0.2">
      <c r="A330" s="167" t="s">
        <v>261</v>
      </c>
      <c r="B330" s="108"/>
      <c r="C330" s="108"/>
      <c r="D330" s="108"/>
      <c r="E330" s="108">
        <v>862</v>
      </c>
      <c r="F330" s="108"/>
      <c r="G330" s="17"/>
    </row>
    <row r="331" spans="1:7" ht="25.5" x14ac:dyDescent="0.2">
      <c r="A331" s="115" t="s">
        <v>106</v>
      </c>
      <c r="B331" s="16"/>
      <c r="C331" s="16">
        <f>C332</f>
        <v>8560</v>
      </c>
      <c r="D331" s="16">
        <v>8560</v>
      </c>
      <c r="E331" s="16">
        <v>7862.63</v>
      </c>
      <c r="F331" s="16"/>
      <c r="G331" s="17">
        <v>91.85</v>
      </c>
    </row>
    <row r="332" spans="1:7" ht="25.5" x14ac:dyDescent="0.2">
      <c r="A332" s="168" t="s">
        <v>105</v>
      </c>
      <c r="B332" s="109"/>
      <c r="C332" s="109">
        <f>SUM(C333,C337,C341,C346)</f>
        <v>8560</v>
      </c>
      <c r="D332" s="109">
        <v>8560</v>
      </c>
      <c r="E332" s="109">
        <v>7862.63</v>
      </c>
      <c r="F332" s="109"/>
      <c r="G332" s="128">
        <v>91.85</v>
      </c>
    </row>
    <row r="333" spans="1:7" ht="25.5" x14ac:dyDescent="0.2">
      <c r="A333" s="115" t="s">
        <v>29</v>
      </c>
      <c r="B333" s="16"/>
      <c r="C333" s="16">
        <f>C334</f>
        <v>1400</v>
      </c>
      <c r="D333" s="16">
        <v>1400</v>
      </c>
      <c r="E333" s="16">
        <v>917.58</v>
      </c>
      <c r="F333" s="16"/>
      <c r="G333" s="17">
        <v>65.540000000000006</v>
      </c>
    </row>
    <row r="334" spans="1:7" ht="25.5" x14ac:dyDescent="0.2">
      <c r="A334" s="115" t="s">
        <v>237</v>
      </c>
      <c r="B334" s="16"/>
      <c r="C334" s="16">
        <f>C335</f>
        <v>1400</v>
      </c>
      <c r="D334" s="16">
        <v>1400</v>
      </c>
      <c r="E334" s="16">
        <v>917.58</v>
      </c>
      <c r="F334" s="16"/>
      <c r="G334" s="17">
        <v>65.540000000000006</v>
      </c>
    </row>
    <row r="335" spans="1:7" ht="12.75" x14ac:dyDescent="0.2">
      <c r="A335" s="167" t="s">
        <v>98</v>
      </c>
      <c r="B335" s="108"/>
      <c r="C335" s="108">
        <v>1400</v>
      </c>
      <c r="D335" s="108">
        <v>1400</v>
      </c>
      <c r="E335" s="108">
        <v>917.58</v>
      </c>
      <c r="F335" s="108"/>
      <c r="G335" s="17">
        <v>65.540000000000006</v>
      </c>
    </row>
    <row r="336" spans="1:7" ht="12.75" x14ac:dyDescent="0.2">
      <c r="A336" s="167" t="s">
        <v>97</v>
      </c>
      <c r="B336" s="108"/>
      <c r="C336" s="108"/>
      <c r="D336" s="108"/>
      <c r="E336" s="108">
        <v>917.58</v>
      </c>
      <c r="F336" s="108"/>
      <c r="G336" s="17"/>
    </row>
    <row r="337" spans="1:7" ht="36.75" customHeight="1" x14ac:dyDescent="0.2">
      <c r="A337" s="115" t="s">
        <v>104</v>
      </c>
      <c r="B337" s="16"/>
      <c r="C337" s="16">
        <f>C338</f>
        <v>5000</v>
      </c>
      <c r="D337" s="16">
        <v>5000</v>
      </c>
      <c r="E337" s="16">
        <v>3709.05</v>
      </c>
      <c r="F337" s="16"/>
      <c r="G337" s="17">
        <v>74.180000000000007</v>
      </c>
    </row>
    <row r="338" spans="1:7" ht="25.5" x14ac:dyDescent="0.2">
      <c r="A338" s="115" t="s">
        <v>237</v>
      </c>
      <c r="B338" s="16"/>
      <c r="C338" s="16">
        <f>C339</f>
        <v>5000</v>
      </c>
      <c r="D338" s="16">
        <v>5000</v>
      </c>
      <c r="E338" s="16">
        <v>3709.05</v>
      </c>
      <c r="F338" s="16"/>
      <c r="G338" s="17">
        <v>74.180000000000007</v>
      </c>
    </row>
    <row r="339" spans="1:7" ht="25.5" x14ac:dyDescent="0.2">
      <c r="A339" s="167" t="s">
        <v>103</v>
      </c>
      <c r="B339" s="108"/>
      <c r="C339" s="108">
        <v>5000</v>
      </c>
      <c r="D339" s="108">
        <v>5000</v>
      </c>
      <c r="E339" s="108">
        <v>3709.05</v>
      </c>
      <c r="F339" s="108"/>
      <c r="G339" s="17">
        <v>74.180000000000007</v>
      </c>
    </row>
    <row r="340" spans="1:7" ht="12.75" x14ac:dyDescent="0.2">
      <c r="A340" s="167" t="s">
        <v>102</v>
      </c>
      <c r="B340" s="108"/>
      <c r="C340" s="108"/>
      <c r="D340" s="108"/>
      <c r="E340" s="108">
        <v>3709.05</v>
      </c>
      <c r="F340" s="108"/>
      <c r="G340" s="17"/>
    </row>
    <row r="341" spans="1:7" ht="25.5" customHeight="1" x14ac:dyDescent="0.2">
      <c r="A341" s="115" t="s">
        <v>50</v>
      </c>
      <c r="B341" s="16"/>
      <c r="C341" s="16">
        <f>C342</f>
        <v>2160</v>
      </c>
      <c r="D341" s="16">
        <v>2160</v>
      </c>
      <c r="E341" s="16">
        <v>2000</v>
      </c>
      <c r="F341" s="16"/>
      <c r="G341" s="17">
        <v>92.59</v>
      </c>
    </row>
    <row r="342" spans="1:7" ht="25.5" x14ac:dyDescent="0.2">
      <c r="A342" s="115" t="s">
        <v>99</v>
      </c>
      <c r="B342" s="16"/>
      <c r="C342" s="16">
        <f>C343</f>
        <v>2160</v>
      </c>
      <c r="D342" s="16">
        <v>2160</v>
      </c>
      <c r="E342" s="16">
        <v>2000</v>
      </c>
      <c r="F342" s="16"/>
      <c r="G342" s="17">
        <v>92.59</v>
      </c>
    </row>
    <row r="343" spans="1:7" ht="25.5" x14ac:dyDescent="0.2">
      <c r="A343" s="167" t="s">
        <v>101</v>
      </c>
      <c r="B343" s="108"/>
      <c r="C343" s="108">
        <v>2160</v>
      </c>
      <c r="D343" s="108">
        <v>2160</v>
      </c>
      <c r="E343" s="108"/>
      <c r="F343" s="108"/>
      <c r="G343" s="17"/>
    </row>
    <row r="344" spans="1:7" ht="12.75" x14ac:dyDescent="0.2">
      <c r="A344" s="167" t="s">
        <v>98</v>
      </c>
      <c r="B344" s="108"/>
      <c r="C344" s="108"/>
      <c r="D344" s="108"/>
      <c r="E344" s="108">
        <v>2000</v>
      </c>
      <c r="F344" s="108"/>
      <c r="G344" s="17"/>
    </row>
    <row r="345" spans="1:7" ht="12.75" x14ac:dyDescent="0.2">
      <c r="A345" s="167" t="s">
        <v>97</v>
      </c>
      <c r="B345" s="108"/>
      <c r="C345" s="108"/>
      <c r="D345" s="108"/>
      <c r="E345" s="108">
        <v>2000</v>
      </c>
      <c r="F345" s="108"/>
      <c r="G345" s="17"/>
    </row>
    <row r="346" spans="1:7" ht="25.5" x14ac:dyDescent="0.2">
      <c r="A346" s="115" t="s">
        <v>57</v>
      </c>
      <c r="B346" s="16"/>
      <c r="C346" s="16"/>
      <c r="D346" s="16"/>
      <c r="E346" s="16">
        <v>1236</v>
      </c>
      <c r="F346" s="16"/>
      <c r="G346" s="17"/>
    </row>
    <row r="347" spans="1:7" ht="39" customHeight="1" x14ac:dyDescent="0.2">
      <c r="A347" s="115" t="s">
        <v>99</v>
      </c>
      <c r="B347" s="16"/>
      <c r="C347" s="16"/>
      <c r="D347" s="16"/>
      <c r="E347" s="16">
        <v>1236</v>
      </c>
      <c r="F347" s="16"/>
      <c r="G347" s="17"/>
    </row>
    <row r="348" spans="1:7" ht="12.75" x14ac:dyDescent="0.2">
      <c r="A348" s="167" t="s">
        <v>98</v>
      </c>
      <c r="B348" s="108"/>
      <c r="C348" s="108"/>
      <c r="D348" s="108"/>
      <c r="E348" s="108">
        <v>1236</v>
      </c>
      <c r="F348" s="108"/>
      <c r="G348" s="17"/>
    </row>
    <row r="349" spans="1:7" ht="12.75" x14ac:dyDescent="0.2">
      <c r="A349" s="167" t="s">
        <v>97</v>
      </c>
      <c r="B349" s="108"/>
      <c r="C349" s="108"/>
      <c r="D349" s="108"/>
      <c r="E349" s="108">
        <v>1236</v>
      </c>
      <c r="F349" s="108"/>
      <c r="G349" s="17"/>
    </row>
    <row r="355" spans="1:8" ht="30.75" customHeight="1" x14ac:dyDescent="0.15"/>
    <row r="356" spans="1:8" ht="20.25" x14ac:dyDescent="0.15">
      <c r="H356" s="77"/>
    </row>
    <row r="357" spans="1:8" ht="20.25" x14ac:dyDescent="0.35">
      <c r="A357" s="185" t="s">
        <v>236</v>
      </c>
      <c r="B357" s="77"/>
      <c r="C357" s="77"/>
      <c r="D357" s="77"/>
      <c r="E357" s="77"/>
      <c r="F357" s="77"/>
      <c r="G357" s="77"/>
      <c r="H357" s="78"/>
    </row>
    <row r="358" spans="1:8" x14ac:dyDescent="0.15">
      <c r="A358" s="135" t="s">
        <v>199</v>
      </c>
      <c r="B358" s="137" t="s">
        <v>69</v>
      </c>
      <c r="C358" s="137" t="s">
        <v>70</v>
      </c>
      <c r="D358" s="129" t="s">
        <v>95</v>
      </c>
      <c r="E358" s="129" t="s">
        <v>96</v>
      </c>
      <c r="F358" s="129" t="s">
        <v>89</v>
      </c>
      <c r="G358" s="153" t="s">
        <v>71</v>
      </c>
      <c r="H358" s="129" t="s">
        <v>71</v>
      </c>
    </row>
    <row r="359" spans="1:8" ht="23.25" customHeight="1" x14ac:dyDescent="0.15">
      <c r="A359" s="136"/>
      <c r="B359" s="138"/>
      <c r="C359" s="138"/>
      <c r="D359" s="130"/>
      <c r="E359" s="130"/>
      <c r="F359" s="130"/>
      <c r="G359" s="154"/>
      <c r="H359" s="130"/>
    </row>
    <row r="360" spans="1:8" ht="12" x14ac:dyDescent="0.15">
      <c r="A360" s="131">
        <v>1</v>
      </c>
      <c r="B360" s="131"/>
      <c r="C360" s="38">
        <v>2</v>
      </c>
      <c r="D360" s="39">
        <v>3</v>
      </c>
      <c r="E360" s="39">
        <v>4</v>
      </c>
      <c r="F360" s="39">
        <v>5</v>
      </c>
      <c r="G360" s="39" t="s">
        <v>72</v>
      </c>
      <c r="H360" s="79" t="s">
        <v>73</v>
      </c>
    </row>
    <row r="361" spans="1:8" ht="15" x14ac:dyDescent="0.15">
      <c r="A361" s="170">
        <v>922</v>
      </c>
      <c r="B361" s="41" t="s">
        <v>200</v>
      </c>
      <c r="C361" s="42">
        <f>SUM(C362)</f>
        <v>5157.79</v>
      </c>
      <c r="D361" s="42">
        <f>SUM(D362)</f>
        <v>0</v>
      </c>
      <c r="E361" s="42">
        <f>SUM(E362)</f>
        <v>5157.79</v>
      </c>
      <c r="F361" s="42">
        <f>SUM(F362)</f>
        <v>917.58</v>
      </c>
      <c r="G361" s="43">
        <f>F361/C361*100</f>
        <v>17.790177576054862</v>
      </c>
      <c r="H361" s="43">
        <f>F361/E361*100</f>
        <v>17.790177576054862</v>
      </c>
    </row>
    <row r="362" spans="1:8" ht="30" x14ac:dyDescent="0.15">
      <c r="A362" s="171">
        <v>92222</v>
      </c>
      <c r="B362" s="46" t="s">
        <v>201</v>
      </c>
      <c r="C362" s="80">
        <v>5157.79</v>
      </c>
      <c r="D362" s="80">
        <v>0</v>
      </c>
      <c r="E362" s="81">
        <v>5157.79</v>
      </c>
      <c r="F362" s="82">
        <v>917.58</v>
      </c>
      <c r="G362" s="43">
        <f>F362/C362*100</f>
        <v>17.790177576054862</v>
      </c>
      <c r="H362" s="43">
        <f>F362/E362*100</f>
        <v>17.790177576054862</v>
      </c>
    </row>
    <row r="363" spans="1:8" ht="15" x14ac:dyDescent="0.15">
      <c r="A363" s="155" t="s">
        <v>202</v>
      </c>
      <c r="B363" s="156"/>
      <c r="C363" s="83">
        <f>SUM(C361)</f>
        <v>5157.79</v>
      </c>
      <c r="D363" s="83">
        <f>SUM(D361)</f>
        <v>0</v>
      </c>
      <c r="E363" s="83">
        <f>SUM(E361)</f>
        <v>5157.79</v>
      </c>
      <c r="F363" s="83">
        <f>SUM(F361)</f>
        <v>917.58</v>
      </c>
      <c r="G363" s="43">
        <f>F363/C363*100</f>
        <v>17.790177576054862</v>
      </c>
      <c r="H363" s="43">
        <f>F363/E363*100</f>
        <v>17.790177576054862</v>
      </c>
    </row>
    <row r="364" spans="1:8" ht="19.5" x14ac:dyDescent="0.35">
      <c r="A364" s="172"/>
      <c r="B364" s="78"/>
      <c r="C364" s="78"/>
      <c r="D364" s="78"/>
      <c r="E364" s="78"/>
      <c r="F364" s="78"/>
      <c r="G364" s="78"/>
      <c r="H364" s="43"/>
    </row>
    <row r="365" spans="1:8" ht="19.5" x14ac:dyDescent="0.35">
      <c r="A365" s="157" t="s">
        <v>203</v>
      </c>
      <c r="B365" s="157"/>
      <c r="C365" s="84">
        <f>B3</f>
        <v>5616967.0899999999</v>
      </c>
      <c r="D365" s="84">
        <f>C3</f>
        <v>5531670.5499999998</v>
      </c>
      <c r="E365" s="84">
        <f>D3</f>
        <v>5531670.5499999998</v>
      </c>
      <c r="F365" s="84">
        <f>E3</f>
        <v>5623874.8399999999</v>
      </c>
      <c r="G365" s="85">
        <f>F365/C365*100</f>
        <v>100.12298006894677</v>
      </c>
      <c r="H365" s="43">
        <f>F365/E365*100</f>
        <v>101.66684348184836</v>
      </c>
    </row>
    <row r="366" spans="1:8" ht="19.5" x14ac:dyDescent="0.35">
      <c r="A366" s="157" t="s">
        <v>204</v>
      </c>
      <c r="B366" s="157"/>
      <c r="C366" s="84">
        <f>C365-C363</f>
        <v>5611809.2999999998</v>
      </c>
      <c r="D366" s="84">
        <f t="shared" ref="D366:F366" si="10">D365-D363</f>
        <v>5531670.5499999998</v>
      </c>
      <c r="E366" s="84">
        <f t="shared" si="10"/>
        <v>5526512.7599999998</v>
      </c>
      <c r="F366" s="84">
        <f t="shared" si="10"/>
        <v>5622957.2599999998</v>
      </c>
      <c r="G366" s="43">
        <f>F366/C366*100</f>
        <v>100.19865179666742</v>
      </c>
      <c r="H366" s="43">
        <f>F366/E366*100</f>
        <v>101.74512399026831</v>
      </c>
    </row>
    <row r="367" spans="1:8" ht="19.5" x14ac:dyDescent="0.35">
      <c r="A367" s="172"/>
      <c r="B367" s="78"/>
      <c r="C367" s="86"/>
      <c r="D367" s="86"/>
      <c r="E367" s="86"/>
      <c r="F367" s="86"/>
      <c r="G367" s="31"/>
      <c r="H367"/>
    </row>
    <row r="368" spans="1:8" ht="14.25" customHeight="1" x14ac:dyDescent="0.25">
      <c r="H368"/>
    </row>
    <row r="369" spans="1:8" ht="12" customHeight="1" x14ac:dyDescent="0.25">
      <c r="A369" s="173"/>
      <c r="B369"/>
      <c r="C369"/>
      <c r="D369"/>
      <c r="E369"/>
      <c r="F369"/>
      <c r="G369"/>
      <c r="H369" s="50"/>
    </row>
    <row r="370" spans="1:8" ht="20.25" x14ac:dyDescent="0.25">
      <c r="A370" s="142" t="s">
        <v>205</v>
      </c>
      <c r="B370" s="142"/>
      <c r="C370" s="142"/>
      <c r="D370" s="142"/>
      <c r="E370" s="142"/>
      <c r="F370" s="142"/>
      <c r="G370" s="142"/>
      <c r="H370" s="50"/>
    </row>
    <row r="371" spans="1:8" ht="15" x14ac:dyDescent="0.25">
      <c r="A371" s="174"/>
      <c r="B371" s="50"/>
      <c r="C371" s="50"/>
      <c r="D371" s="63"/>
      <c r="E371" s="63"/>
      <c r="F371" s="63"/>
      <c r="G371" s="63"/>
      <c r="H371" s="87"/>
    </row>
    <row r="372" spans="1:8" x14ac:dyDescent="0.15">
      <c r="A372" s="158" t="s">
        <v>206</v>
      </c>
      <c r="B372" s="160" t="s">
        <v>207</v>
      </c>
      <c r="C372" s="137" t="s">
        <v>70</v>
      </c>
      <c r="D372" s="129" t="s">
        <v>95</v>
      </c>
      <c r="E372" s="129" t="s">
        <v>96</v>
      </c>
      <c r="F372" s="129" t="s">
        <v>89</v>
      </c>
      <c r="G372" s="129" t="s">
        <v>71</v>
      </c>
      <c r="H372" s="129" t="s">
        <v>71</v>
      </c>
    </row>
    <row r="373" spans="1:8" ht="16.5" customHeight="1" x14ac:dyDescent="0.15">
      <c r="A373" s="159"/>
      <c r="B373" s="161"/>
      <c r="C373" s="138"/>
      <c r="D373" s="130"/>
      <c r="E373" s="130"/>
      <c r="F373" s="130"/>
      <c r="G373" s="130"/>
      <c r="H373" s="130"/>
    </row>
    <row r="374" spans="1:8" ht="12" x14ac:dyDescent="0.15">
      <c r="A374" s="144">
        <v>1</v>
      </c>
      <c r="B374" s="145"/>
      <c r="C374" s="38">
        <v>2</v>
      </c>
      <c r="D374" s="39">
        <v>3</v>
      </c>
      <c r="E374" s="39">
        <v>4</v>
      </c>
      <c r="F374" s="39">
        <v>5</v>
      </c>
      <c r="G374" s="39" t="s">
        <v>72</v>
      </c>
      <c r="H374" s="88" t="s">
        <v>208</v>
      </c>
    </row>
    <row r="375" spans="1:8" ht="40.5" customHeight="1" x14ac:dyDescent="0.15">
      <c r="A375" s="146" t="s">
        <v>233</v>
      </c>
      <c r="B375" s="183" t="s">
        <v>234</v>
      </c>
      <c r="C375" s="184"/>
      <c r="D375" s="91"/>
      <c r="E375" s="91"/>
      <c r="F375" s="91"/>
      <c r="G375" s="43"/>
      <c r="H375" s="44"/>
    </row>
    <row r="376" spans="1:8" ht="15" x14ac:dyDescent="0.15">
      <c r="A376" s="147"/>
      <c r="B376" s="92" t="s">
        <v>209</v>
      </c>
      <c r="C376" s="93">
        <f>SUM('Prihodi EK i IZ 2.'!C71,'Prihodi EK i IZ 2.'!C72,'Prihodi EK i IZ 2.'!C75,'Prihodi EK i IZ 2.'!C76,'Prihodi EK i IZ 2.'!C77)</f>
        <v>382335.24000000005</v>
      </c>
      <c r="D376" s="93">
        <f>SUM('Prihodi EK i IZ 2.'!D71,'Prihodi EK i IZ 2.'!D72,'Prihodi EK i IZ 2.'!D75,'Prihodi EK i IZ 2.'!D76,'Prihodi EK i IZ 2.'!D77)</f>
        <v>483932.88</v>
      </c>
      <c r="E376" s="93">
        <f>SUM('Prihodi EK i IZ 2.'!E71,'Prihodi EK i IZ 2.'!E72,'Prihodi EK i IZ 2.'!E75,'Prihodi EK i IZ 2.'!E76,'Prihodi EK i IZ 2.'!E77)</f>
        <v>483932.88</v>
      </c>
      <c r="F376" s="93">
        <f>SUM('Prihodi EK i IZ 2.'!F71,'Prihodi EK i IZ 2.'!F72,'Prihodi EK i IZ 2.'!F75,'Prihodi EK i IZ 2.'!F76,'Prihodi EK i IZ 2.'!F77)</f>
        <v>460891.69</v>
      </c>
      <c r="G376" s="43">
        <f>F376/C376*100</f>
        <v>120.5464842843155</v>
      </c>
      <c r="H376" s="44">
        <f>F376/E376*100</f>
        <v>95.238763276427918</v>
      </c>
    </row>
    <row r="377" spans="1:8" ht="15" x14ac:dyDescent="0.15">
      <c r="A377" s="148"/>
      <c r="B377" s="94" t="s">
        <v>210</v>
      </c>
      <c r="C377" s="95">
        <f>SUM(B5,B6,B10,B12,B13)</f>
        <v>382335.24000000005</v>
      </c>
      <c r="D377" s="95">
        <f>SUM(C5,C6,C10,C12,C13)</f>
        <v>460173.04000000004</v>
      </c>
      <c r="E377" s="95">
        <f>SUM(D5,D6,D10,D12,D13)</f>
        <v>460173.04000000004</v>
      </c>
      <c r="F377" s="95">
        <f>SUM(E5,E6,E10,E12,E13)</f>
        <v>460891.69</v>
      </c>
      <c r="G377" s="43">
        <f>F377/C377*100</f>
        <v>120.5464842843155</v>
      </c>
      <c r="H377" s="44">
        <f t="shared" ref="H377:H401" si="11">F377/E377*100</f>
        <v>100.15616951397239</v>
      </c>
    </row>
    <row r="378" spans="1:8" ht="15" x14ac:dyDescent="0.15">
      <c r="A378" s="151" t="s">
        <v>211</v>
      </c>
      <c r="B378" s="152"/>
      <c r="C378" s="96">
        <f>C376-C377</f>
        <v>0</v>
      </c>
      <c r="D378" s="96">
        <f>D376-D377</f>
        <v>23759.839999999967</v>
      </c>
      <c r="E378" s="96">
        <f>E376-E377</f>
        <v>23759.839999999967</v>
      </c>
      <c r="F378" s="96">
        <f>F376-F377</f>
        <v>0</v>
      </c>
      <c r="G378" s="43"/>
      <c r="H378" s="44"/>
    </row>
    <row r="379" spans="1:8" ht="15" x14ac:dyDescent="0.25">
      <c r="A379" s="175" t="s">
        <v>212</v>
      </c>
      <c r="B379" s="90" t="s">
        <v>213</v>
      </c>
      <c r="C379" s="90"/>
      <c r="D379" s="97"/>
      <c r="E379" s="97"/>
      <c r="F379" s="97"/>
      <c r="G379" s="43"/>
      <c r="H379" s="44"/>
    </row>
    <row r="380" spans="1:8" ht="15" x14ac:dyDescent="0.15">
      <c r="A380" s="176"/>
      <c r="B380" s="92" t="s">
        <v>209</v>
      </c>
      <c r="C380" s="93">
        <f>SUM('Prihodi EK i IZ 2.'!C73)</f>
        <v>8614.73</v>
      </c>
      <c r="D380" s="93">
        <f>SUM('Prihodi EK i IZ 2.'!D73)</f>
        <v>19220</v>
      </c>
      <c r="E380" s="93">
        <f>SUM('Prihodi EK i IZ 2.'!E73)</f>
        <v>19220</v>
      </c>
      <c r="F380" s="93">
        <f>SUM('Prihodi EK i IZ 2.'!F73)</f>
        <v>12453.060000000001</v>
      </c>
      <c r="G380" s="43">
        <f>F380/C380*100</f>
        <v>144.55543005990904</v>
      </c>
      <c r="H380" s="44">
        <f t="shared" si="11"/>
        <v>64.792195629552552</v>
      </c>
    </row>
    <row r="381" spans="1:8" ht="15" x14ac:dyDescent="0.15">
      <c r="A381" s="177"/>
      <c r="B381" s="94" t="s">
        <v>210</v>
      </c>
      <c r="C381" s="95">
        <f>SUM(B7,B8)</f>
        <v>11624.7</v>
      </c>
      <c r="D381" s="95">
        <f>SUM(C7,C8)</f>
        <v>23678.13</v>
      </c>
      <c r="E381" s="95">
        <f>SUM(D7,D8)</f>
        <v>23678.13</v>
      </c>
      <c r="F381" s="95">
        <f>SUM(E7,E8)</f>
        <v>9791.48</v>
      </c>
      <c r="G381" s="43">
        <f>F381/C381*100</f>
        <v>84.2299586225881</v>
      </c>
      <c r="H381" s="44">
        <f t="shared" si="11"/>
        <v>41.352420989326433</v>
      </c>
    </row>
    <row r="382" spans="1:8" ht="15" x14ac:dyDescent="0.15">
      <c r="A382" s="151" t="s">
        <v>214</v>
      </c>
      <c r="B382" s="152"/>
      <c r="C382" s="96">
        <f>C380-C381</f>
        <v>-3009.9700000000012</v>
      </c>
      <c r="D382" s="96">
        <f>D380-D381</f>
        <v>-4458.130000000001</v>
      </c>
      <c r="E382" s="96">
        <f>E380-E381</f>
        <v>-4458.130000000001</v>
      </c>
      <c r="F382" s="96">
        <f>F380-F381</f>
        <v>2661.5800000000017</v>
      </c>
      <c r="G382" s="43"/>
      <c r="H382" s="44"/>
    </row>
    <row r="383" spans="1:8" ht="15" x14ac:dyDescent="0.15">
      <c r="A383" s="175" t="s">
        <v>215</v>
      </c>
      <c r="B383" s="90" t="s">
        <v>91</v>
      </c>
      <c r="C383" s="90"/>
      <c r="D383" s="91"/>
      <c r="E383" s="91"/>
      <c r="F383" s="91"/>
      <c r="G383" s="43"/>
      <c r="H383" s="44"/>
    </row>
    <row r="384" spans="1:8" ht="15" x14ac:dyDescent="0.15">
      <c r="A384" s="176"/>
      <c r="B384" s="92" t="s">
        <v>209</v>
      </c>
      <c r="C384" s="93">
        <f>SUM('Prihodi EK i IZ 2.'!C74)</f>
        <v>260973.53</v>
      </c>
      <c r="D384" s="93">
        <f>SUM('Prihodi EK i IZ 2.'!D74)</f>
        <v>327843</v>
      </c>
      <c r="E384" s="93">
        <f>SUM('Prihodi EK i IZ 2.'!E74)</f>
        <v>327843</v>
      </c>
      <c r="F384" s="93">
        <f>SUM('Prihodi EK i IZ 2.'!F74)</f>
        <v>281573.30000000005</v>
      </c>
      <c r="G384" s="43">
        <f>F384/C384*100</f>
        <v>107.89343271710354</v>
      </c>
      <c r="H384" s="44">
        <f t="shared" si="11"/>
        <v>85.886628660669899</v>
      </c>
    </row>
    <row r="385" spans="1:8" ht="15" x14ac:dyDescent="0.15">
      <c r="A385" s="177"/>
      <c r="B385" s="94" t="s">
        <v>210</v>
      </c>
      <c r="C385" s="95">
        <f>SUM(B9,B11)</f>
        <v>255419.25</v>
      </c>
      <c r="D385" s="95">
        <f>SUM(C9,C11)</f>
        <v>351829.13</v>
      </c>
      <c r="E385" s="95">
        <f>SUM(D9,D11)</f>
        <v>351829.13</v>
      </c>
      <c r="F385" s="95">
        <f>SUM(E9,E11)</f>
        <v>276128.28999999998</v>
      </c>
      <c r="G385" s="43">
        <f>F385/C385*100</f>
        <v>108.10786187806909</v>
      </c>
      <c r="H385" s="44">
        <f t="shared" si="11"/>
        <v>78.483634939494635</v>
      </c>
    </row>
    <row r="386" spans="1:8" ht="15" x14ac:dyDescent="0.15">
      <c r="A386" s="151" t="s">
        <v>214</v>
      </c>
      <c r="B386" s="152"/>
      <c r="C386" s="96">
        <f>C384-C385</f>
        <v>5554.2799999999988</v>
      </c>
      <c r="D386" s="96">
        <f>D384-D385</f>
        <v>-23986.130000000005</v>
      </c>
      <c r="E386" s="96">
        <f>E384-E385</f>
        <v>-23986.130000000005</v>
      </c>
      <c r="F386" s="96">
        <f>F384-F385</f>
        <v>5445.0100000000675</v>
      </c>
      <c r="G386" s="43"/>
      <c r="H386" s="44"/>
    </row>
    <row r="387" spans="1:8" ht="15" x14ac:dyDescent="0.15">
      <c r="A387" s="175" t="s">
        <v>216</v>
      </c>
      <c r="B387" s="90" t="s">
        <v>92</v>
      </c>
      <c r="C387" s="90"/>
      <c r="D387" s="91"/>
      <c r="E387" s="91"/>
      <c r="F387" s="91"/>
      <c r="G387" s="43"/>
      <c r="H387" s="44"/>
    </row>
    <row r="388" spans="1:8" ht="15" x14ac:dyDescent="0.15">
      <c r="A388" s="178"/>
      <c r="B388" s="98" t="s">
        <v>209</v>
      </c>
      <c r="C388" s="99">
        <f>SUM('Prihodi EK i IZ 2.'!C78)</f>
        <v>4952662.6599999992</v>
      </c>
      <c r="D388" s="99">
        <f>SUM('Prihodi EK i IZ 2.'!D78)</f>
        <v>4658730</v>
      </c>
      <c r="E388" s="99">
        <f>SUM('Prihodi EK i IZ 2.'!E78)</f>
        <v>4658730</v>
      </c>
      <c r="F388" s="99">
        <f>SUM('Prihodi EK i IZ 2.'!F78)</f>
        <v>4859677.8199999994</v>
      </c>
      <c r="G388" s="43">
        <f>F388/C388*100</f>
        <v>98.122528296728376</v>
      </c>
      <c r="H388" s="44">
        <f t="shared" si="11"/>
        <v>104.31336050812131</v>
      </c>
    </row>
    <row r="389" spans="1:8" ht="15" x14ac:dyDescent="0.15">
      <c r="A389" s="179"/>
      <c r="B389" s="100" t="s">
        <v>210</v>
      </c>
      <c r="C389" s="95">
        <f>SUM(B14,B15)</f>
        <v>4959446.7300000004</v>
      </c>
      <c r="D389" s="95">
        <f>SUM(C14,C15)</f>
        <v>4659810.25</v>
      </c>
      <c r="E389" s="95">
        <f>SUM(D14,D15)</f>
        <v>4659810.25</v>
      </c>
      <c r="F389" s="95">
        <f>SUM(E14,E15)</f>
        <v>4856059.88</v>
      </c>
      <c r="G389" s="43">
        <f>F389/C389*100</f>
        <v>97.915355167047025</v>
      </c>
      <c r="H389" s="44">
        <f t="shared" si="11"/>
        <v>104.2115369397284</v>
      </c>
    </row>
    <row r="390" spans="1:8" ht="15" x14ac:dyDescent="0.15">
      <c r="A390" s="151" t="s">
        <v>214</v>
      </c>
      <c r="B390" s="152"/>
      <c r="C390" s="96">
        <f>C388-C389</f>
        <v>-6784.0700000012293</v>
      </c>
      <c r="D390" s="96">
        <f>D388-D389</f>
        <v>-1080.25</v>
      </c>
      <c r="E390" s="96">
        <f>E388-E389</f>
        <v>-1080.25</v>
      </c>
      <c r="F390" s="96">
        <f>F388-F389</f>
        <v>3617.9399999994785</v>
      </c>
      <c r="G390" s="43"/>
      <c r="H390" s="44"/>
    </row>
    <row r="391" spans="1:8" ht="15" x14ac:dyDescent="0.15">
      <c r="A391" s="175" t="s">
        <v>217</v>
      </c>
      <c r="B391" s="90" t="s">
        <v>93</v>
      </c>
      <c r="C391" s="90"/>
      <c r="D391" s="91"/>
      <c r="E391" s="91"/>
      <c r="F391" s="91"/>
      <c r="G391" s="43"/>
      <c r="H391" s="44"/>
    </row>
    <row r="392" spans="1:8" ht="15" x14ac:dyDescent="0.15">
      <c r="A392" s="178"/>
      <c r="B392" s="98" t="s">
        <v>209</v>
      </c>
      <c r="C392" s="99">
        <f>SUM('Prihodi EK i IZ 2.'!C79)</f>
        <v>1270.8</v>
      </c>
      <c r="D392" s="99">
        <f>SUM('Prihodi EK i IZ 2.'!D79)</f>
        <v>0</v>
      </c>
      <c r="E392" s="99">
        <f>SUM('Prihodi EK i IZ 2.'!E79)</f>
        <v>0</v>
      </c>
      <c r="F392" s="99">
        <f>SUM('Prihodi EK i IZ 2.'!F79)</f>
        <v>1236</v>
      </c>
      <c r="G392" s="43">
        <f>F392/C392*100</f>
        <v>97.261567516525034</v>
      </c>
      <c r="H392" s="44"/>
    </row>
    <row r="393" spans="1:8" ht="15" x14ac:dyDescent="0.15">
      <c r="A393" s="179"/>
      <c r="B393" s="100" t="s">
        <v>210</v>
      </c>
      <c r="C393" s="99">
        <f>SUM(B16,B17)</f>
        <v>1520.17</v>
      </c>
      <c r="D393" s="99">
        <f>SUM(C16,C17)</f>
        <v>0</v>
      </c>
      <c r="E393" s="99">
        <f>SUM(D16,D17)</f>
        <v>0</v>
      </c>
      <c r="F393" s="99">
        <f>SUM(E16,E17)</f>
        <v>1236</v>
      </c>
      <c r="G393" s="43">
        <f>F393/C393*100</f>
        <v>81.306695961635867</v>
      </c>
      <c r="H393" s="44"/>
    </row>
    <row r="394" spans="1:8" ht="15" x14ac:dyDescent="0.15">
      <c r="A394" s="151" t="s">
        <v>214</v>
      </c>
      <c r="B394" s="152"/>
      <c r="C394" s="96">
        <f>C392-C393</f>
        <v>-249.37000000000012</v>
      </c>
      <c r="D394" s="96">
        <f>D392-D393</f>
        <v>0</v>
      </c>
      <c r="E394" s="96">
        <f>E392-E393</f>
        <v>0</v>
      </c>
      <c r="F394" s="96">
        <f>F392-F393</f>
        <v>0</v>
      </c>
      <c r="G394" s="43"/>
      <c r="H394" s="44"/>
    </row>
    <row r="395" spans="1:8" ht="42.75" x14ac:dyDescent="0.15">
      <c r="A395" s="175" t="s">
        <v>218</v>
      </c>
      <c r="B395" s="89" t="s">
        <v>94</v>
      </c>
      <c r="C395" s="90"/>
      <c r="D395" s="91"/>
      <c r="E395" s="91"/>
      <c r="F395" s="91"/>
      <c r="G395" s="43"/>
      <c r="H395" s="44"/>
    </row>
    <row r="396" spans="1:8" ht="15" x14ac:dyDescent="0.15">
      <c r="A396" s="178"/>
      <c r="B396" s="98" t="s">
        <v>209</v>
      </c>
      <c r="C396" s="99">
        <f>SUM('Prihodi EK i IZ 2.'!C80)</f>
        <v>7414.8</v>
      </c>
      <c r="D396" s="99">
        <f>SUM('Prihodi EK i IZ 2.'!D80)</f>
        <v>5000</v>
      </c>
      <c r="E396" s="99">
        <f>SUM('Prihodi EK i IZ 2.'!E80)</f>
        <v>5000</v>
      </c>
      <c r="F396" s="99">
        <f>SUM('Prihodi EK i IZ 2.'!F80)</f>
        <v>4150</v>
      </c>
      <c r="G396" s="43">
        <f>F396/C396*100</f>
        <v>55.9691427954901</v>
      </c>
      <c r="H396" s="44">
        <f t="shared" si="11"/>
        <v>83</v>
      </c>
    </row>
    <row r="397" spans="1:8" ht="15" x14ac:dyDescent="0.15">
      <c r="A397" s="179"/>
      <c r="B397" s="100" t="s">
        <v>210</v>
      </c>
      <c r="C397" s="95">
        <f>SUM(B18,B19)</f>
        <v>6621</v>
      </c>
      <c r="D397" s="95">
        <f>SUM(C18,C19)</f>
        <v>36180</v>
      </c>
      <c r="E397" s="95">
        <f>SUM(D18,D19)</f>
        <v>36180</v>
      </c>
      <c r="F397" s="95">
        <f>SUM(E18,E19)</f>
        <v>19767.5</v>
      </c>
      <c r="G397" s="43">
        <f>F397/C397*100</f>
        <v>298.55761969491016</v>
      </c>
      <c r="H397" s="44">
        <f t="shared" si="11"/>
        <v>54.636539524599229</v>
      </c>
    </row>
    <row r="398" spans="1:8" ht="15" x14ac:dyDescent="0.15">
      <c r="A398" s="151" t="s">
        <v>214</v>
      </c>
      <c r="B398" s="152"/>
      <c r="C398" s="96">
        <f>C396-C397</f>
        <v>793.80000000000018</v>
      </c>
      <c r="D398" s="96">
        <f>D396-D397</f>
        <v>-31180</v>
      </c>
      <c r="E398" s="96">
        <f>E396-E397</f>
        <v>-31180</v>
      </c>
      <c r="F398" s="96">
        <f>F396-F397</f>
        <v>-15617.5</v>
      </c>
      <c r="G398" s="43"/>
      <c r="H398" s="44"/>
    </row>
    <row r="399" spans="1:8" ht="15" x14ac:dyDescent="0.25">
      <c r="A399" s="180"/>
      <c r="B399" s="101"/>
      <c r="C399" s="101"/>
      <c r="D399" s="102"/>
      <c r="E399" s="102"/>
      <c r="F399" s="102"/>
      <c r="G399" s="103"/>
      <c r="H399" s="44"/>
    </row>
    <row r="400" spans="1:8" ht="15" x14ac:dyDescent="0.25">
      <c r="A400" s="149" t="s">
        <v>219</v>
      </c>
      <c r="B400" s="150"/>
      <c r="C400" s="104">
        <f>C376+C380+C384+C388+C392+C396</f>
        <v>5613271.7599999988</v>
      </c>
      <c r="D400" s="104">
        <f t="shared" ref="D400:F400" si="12">D376+D380+D384+D388+D392+D396</f>
        <v>5494725.8799999999</v>
      </c>
      <c r="E400" s="104">
        <f t="shared" si="12"/>
        <v>5494725.8799999999</v>
      </c>
      <c r="F400" s="104">
        <f t="shared" si="12"/>
        <v>5619981.8699999992</v>
      </c>
      <c r="G400" s="85">
        <f>F400/C400*100</f>
        <v>100.11954008797179</v>
      </c>
      <c r="H400" s="44">
        <f t="shared" si="11"/>
        <v>102.27956758417946</v>
      </c>
    </row>
    <row r="401" spans="1:8" ht="15" x14ac:dyDescent="0.25">
      <c r="A401" s="149" t="s">
        <v>220</v>
      </c>
      <c r="B401" s="150"/>
      <c r="C401" s="104">
        <f>C377+C381+C385+C389+C393+C397</f>
        <v>5616967.0900000008</v>
      </c>
      <c r="D401" s="104">
        <f t="shared" ref="D401:F401" si="13">D377+D381+D385+D389+D393+D397</f>
        <v>5531670.5499999998</v>
      </c>
      <c r="E401" s="104">
        <f t="shared" si="13"/>
        <v>5531670.5499999998</v>
      </c>
      <c r="F401" s="104">
        <f t="shared" si="13"/>
        <v>5623874.8399999999</v>
      </c>
      <c r="G401" s="85">
        <f>F401/C401*100</f>
        <v>100.12298006894676</v>
      </c>
      <c r="H401" s="44">
        <f t="shared" si="11"/>
        <v>101.66684348184836</v>
      </c>
    </row>
    <row r="402" spans="1:8" ht="15" x14ac:dyDescent="0.25">
      <c r="A402" s="186"/>
      <c r="B402" s="186"/>
      <c r="C402" s="187"/>
      <c r="D402" s="187"/>
      <c r="E402" s="187"/>
      <c r="F402" s="187"/>
      <c r="G402" s="31"/>
      <c r="H402" s="31"/>
    </row>
    <row r="403" spans="1:8" ht="15" x14ac:dyDescent="0.25">
      <c r="A403" s="186"/>
      <c r="B403" s="186"/>
      <c r="C403" s="187"/>
      <c r="D403" s="187"/>
      <c r="E403" s="187"/>
      <c r="F403" s="187"/>
      <c r="G403" s="31"/>
      <c r="H403" s="31"/>
    </row>
    <row r="404" spans="1:8" ht="15" x14ac:dyDescent="0.25">
      <c r="A404" s="174" t="s">
        <v>221</v>
      </c>
      <c r="B404" s="50" t="s">
        <v>222</v>
      </c>
      <c r="C404" s="50"/>
      <c r="D404" s="63"/>
      <c r="E404" s="63"/>
      <c r="F404" s="63" t="s">
        <v>223</v>
      </c>
      <c r="G404" s="63"/>
      <c r="H404" s="50"/>
    </row>
    <row r="405" spans="1:8" ht="15" x14ac:dyDescent="0.25">
      <c r="A405" s="174"/>
      <c r="B405" s="50"/>
      <c r="C405" s="50"/>
      <c r="D405" s="63"/>
      <c r="E405" s="63"/>
      <c r="F405" s="63"/>
      <c r="G405" s="63"/>
      <c r="H405" s="50"/>
    </row>
    <row r="406" spans="1:8" ht="15" x14ac:dyDescent="0.25">
      <c r="A406" s="174"/>
      <c r="B406" s="50"/>
      <c r="C406" s="50"/>
      <c r="D406" s="63"/>
      <c r="E406" s="63"/>
      <c r="F406" s="105" t="s">
        <v>224</v>
      </c>
      <c r="G406" s="63"/>
      <c r="H406"/>
    </row>
  </sheetData>
  <mergeCells count="33">
    <mergeCell ref="A1:E1"/>
    <mergeCell ref="B375:C375"/>
    <mergeCell ref="A358:A359"/>
    <mergeCell ref="B358:B359"/>
    <mergeCell ref="C358:C359"/>
    <mergeCell ref="D358:D359"/>
    <mergeCell ref="E358:E359"/>
    <mergeCell ref="F358:F359"/>
    <mergeCell ref="G358:G359"/>
    <mergeCell ref="H358:H359"/>
    <mergeCell ref="A378:B378"/>
    <mergeCell ref="A360:B360"/>
    <mergeCell ref="A363:B363"/>
    <mergeCell ref="A365:B365"/>
    <mergeCell ref="A366:B366"/>
    <mergeCell ref="A370:G370"/>
    <mergeCell ref="A372:A373"/>
    <mergeCell ref="B372:B373"/>
    <mergeCell ref="C372:C373"/>
    <mergeCell ref="D372:D373"/>
    <mergeCell ref="E372:E373"/>
    <mergeCell ref="F372:F373"/>
    <mergeCell ref="G372:G373"/>
    <mergeCell ref="H372:H373"/>
    <mergeCell ref="A374:B374"/>
    <mergeCell ref="A375:A377"/>
    <mergeCell ref="A401:B401"/>
    <mergeCell ref="A382:B382"/>
    <mergeCell ref="A386:B386"/>
    <mergeCell ref="A390:B390"/>
    <mergeCell ref="A394:B394"/>
    <mergeCell ref="A398:B398"/>
    <mergeCell ref="A400:B400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OPĆI DIO</vt:lpstr>
      <vt:lpstr>Prihodi EK i IZ 2.</vt:lpstr>
      <vt:lpstr>Rashodi PR, EK i IZ 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Višnja</dc:creator>
  <cp:lastModifiedBy>Višnja</cp:lastModifiedBy>
  <cp:lastPrinted>2023-02-23T11:07:16Z</cp:lastPrinted>
  <dcterms:created xsi:type="dcterms:W3CDTF">2023-02-16T13:54:22Z</dcterms:created>
  <dcterms:modified xsi:type="dcterms:W3CDTF">2023-02-23T11:08:54Z</dcterms:modified>
</cp:coreProperties>
</file>